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3.xml" ContentType="application/vnd.openxmlformats-officedocument.drawingml.chart+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harts/chart6.xml" ContentType="application/vnd.openxmlformats-officedocument.drawingml.chart+xml"/>
  <Override PartName="/xl/drawings/drawing5.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harts/chart7.xml" ContentType="application/vnd.openxmlformats-officedocument.drawingml.chart+xml"/>
  <Override PartName="/xl/drawings/drawing6.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621"/>
  <workbookPr date1904="1" showInkAnnotation="0" autoCompressPictures="0"/>
  <bookViews>
    <workbookView xWindow="13600" yWindow="10740" windowWidth="26020" windowHeight="18680" tabRatio="500"/>
  </bookViews>
  <sheets>
    <sheet name="1. Basic Model" sheetId="1" r:id="rId1"/>
    <sheet name="2. Intervention Model" sheetId="4" r:id="rId2"/>
    <sheet name="3. Open Population" sheetId="5" r:id="rId3"/>
    <sheet name="4. Group Structure" sheetId="6" r:id="rId4"/>
    <sheet name="5. Stochasticity" sheetId="7" r:id="rId5"/>
    <sheet name="6. Multi-Run" sheetId="9" r:id="rId6"/>
    <sheet name="Terms and Conditions" sheetId="8" r:id="rId7"/>
  </sheets>
  <definedNames>
    <definedName name="InfectionDeathRate">'3. Open Population'!$H$12</definedName>
    <definedName name="InitialPercentInfected" localSheetId="1">'2. Intervention Model'!$I$3</definedName>
    <definedName name="InitialPercentInfected" localSheetId="2">'3. Open Population'!$H$3</definedName>
    <definedName name="InitialPercentInfected" localSheetId="4">'5. Stochasticity'!$N$3</definedName>
    <definedName name="InitialPercentInfected">'1. Basic Model'!$H$3</definedName>
    <definedName name="InitialPercentInfected_HighRisk">'4. Group Structure'!$L$4</definedName>
    <definedName name="InitialPercentInfected_LowRisk">'4. Group Structure'!$P$4</definedName>
    <definedName name="InitialPercentInfected6">'6. Multi-Run'!$X$4</definedName>
    <definedName name="InitialPercentRecovered" localSheetId="1">'2. Intervention Model'!$I$4</definedName>
    <definedName name="InitialPercentRecovered" localSheetId="2">'3. Open Population'!$H$4</definedName>
    <definedName name="InitialPercentRecovered" localSheetId="4">'5. Stochasticity'!$N$4</definedName>
    <definedName name="InitialPercentRecovered">'1. Basic Model'!$H$4</definedName>
    <definedName name="InitialPercentRecovered_HighRisk">'4. Group Structure'!$L$5</definedName>
    <definedName name="InitialPercentRecovered_LowRisk">'4. Group Structure'!$P$5</definedName>
    <definedName name="InitialPercentRecovered6">'6. Multi-Run'!$X$5</definedName>
    <definedName name="InitialPopulationSize" localSheetId="1">'2. Intervention Model'!$I$2</definedName>
    <definedName name="InitialPopulationSize" localSheetId="2">'3. Open Population'!$H$2</definedName>
    <definedName name="InitialPopulationSize" localSheetId="4">'5. Stochasticity'!$N$2</definedName>
    <definedName name="InitialPopulationSize">'1. Basic Model'!$H$2</definedName>
    <definedName name="InitialPopulationSize_HighRisk">'4. Group Structure'!$L$3</definedName>
    <definedName name="InitialPopulationSize_LowRisk">'4. Group Structure'!$P$3</definedName>
    <definedName name="InitialPopulationSize6">'6. Multi-Run'!$X$3</definedName>
    <definedName name="InterventionPercentVaccinated">'2. Intervention Model'!$I$12</definedName>
    <definedName name="InterventionReductionInTransmissionRate">'2. Intervention Model'!$I$13</definedName>
    <definedName name="InterventionThreshold">'2. Intervention Model'!$I$11</definedName>
    <definedName name="NaturalBirthDeathRate">'3. Open Population'!$H$11</definedName>
    <definedName name="RecoveryRate" localSheetId="1">'2. Intervention Model'!$I$8</definedName>
    <definedName name="RecoveryRate" localSheetId="2">'3. Open Population'!$H$8</definedName>
    <definedName name="RecoveryRate" localSheetId="4">'5. Stochasticity'!$N$8</definedName>
    <definedName name="RecoveryRate">'1. Basic Model'!$H$8</definedName>
    <definedName name="RecoveryRate_HighRisk">'4. Group Structure'!$L$9</definedName>
    <definedName name="RecoveryRate_LowRisk">'4. Group Structure'!$P$9</definedName>
    <definedName name="RecoveryRate6">'6. Multi-Run'!$X$9</definedName>
    <definedName name="ShowIClines1">'1. Basic Model'!$N$44</definedName>
    <definedName name="ShowSClines1">'1. Basic Model'!$N$42</definedName>
    <definedName name="TransmissionRate" localSheetId="1">'2. Intervention Model'!$I$7</definedName>
    <definedName name="TransmissionRate" localSheetId="2">'3. Open Population'!$H$7</definedName>
    <definedName name="TransmissionRate" localSheetId="4">'5. Stochasticity'!$N$7</definedName>
    <definedName name="TransmissionRate">'1. Basic Model'!$H$7</definedName>
    <definedName name="TransmissionRate_BetweenGroups">'4. Group Structure'!$O$11</definedName>
    <definedName name="TransmissionRate_HighRisk">'4. Group Structure'!$L$8</definedName>
    <definedName name="TransmissionRate_LowRisk">'4. Group Structure'!$P$8</definedName>
    <definedName name="TransmissionRate6">'6. Multi-Run'!$X$8</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K44" i="1" l="1"/>
  <c r="L44" i="1"/>
  <c r="H7" i="1"/>
  <c r="H8" i="1"/>
  <c r="L47" i="1"/>
  <c r="K47" i="1"/>
  <c r="L48" i="1"/>
  <c r="K48" i="1"/>
  <c r="L43" i="1"/>
  <c r="K43" i="1"/>
  <c r="I48" i="1"/>
  <c r="I47" i="1"/>
  <c r="H48" i="1"/>
  <c r="H47" i="1"/>
  <c r="I43" i="1"/>
  <c r="I44" i="1"/>
  <c r="H44" i="1"/>
  <c r="H43" i="1"/>
  <c r="H3" i="1"/>
  <c r="T4" i="9"/>
  <c r="R4" i="9"/>
  <c r="S4" i="9"/>
  <c r="T5" i="9"/>
  <c r="R5" i="9"/>
  <c r="S5" i="9"/>
  <c r="T6" i="9"/>
  <c r="R6" i="9"/>
  <c r="S6" i="9"/>
  <c r="T7" i="9"/>
  <c r="R7" i="9"/>
  <c r="S7" i="9"/>
  <c r="T8" i="9"/>
  <c r="R8" i="9"/>
  <c r="S8" i="9"/>
  <c r="T9" i="9"/>
  <c r="R9" i="9"/>
  <c r="S9" i="9"/>
  <c r="T10" i="9"/>
  <c r="R10" i="9"/>
  <c r="S10" i="9"/>
  <c r="T11" i="9"/>
  <c r="R11" i="9"/>
  <c r="S11" i="9"/>
  <c r="T12" i="9"/>
  <c r="R12" i="9"/>
  <c r="S12" i="9"/>
  <c r="T13" i="9"/>
  <c r="R13" i="9"/>
  <c r="S13" i="9"/>
  <c r="T14" i="9"/>
  <c r="R14" i="9"/>
  <c r="S14" i="9"/>
  <c r="T15" i="9"/>
  <c r="R15" i="9"/>
  <c r="S15" i="9"/>
  <c r="T16" i="9"/>
  <c r="R16" i="9"/>
  <c r="S16" i="9"/>
  <c r="T17" i="9"/>
  <c r="R17" i="9"/>
  <c r="S17" i="9"/>
  <c r="T18" i="9"/>
  <c r="R18" i="9"/>
  <c r="S18" i="9"/>
  <c r="T19" i="9"/>
  <c r="R19" i="9"/>
  <c r="S19" i="9"/>
  <c r="T20" i="9"/>
  <c r="R20" i="9"/>
  <c r="S20" i="9"/>
  <c r="T21" i="9"/>
  <c r="R21" i="9"/>
  <c r="S21" i="9"/>
  <c r="T22" i="9"/>
  <c r="R22" i="9"/>
  <c r="S22" i="9"/>
  <c r="T23" i="9"/>
  <c r="R23" i="9"/>
  <c r="S23" i="9"/>
  <c r="T24" i="9"/>
  <c r="R24" i="9"/>
  <c r="S24" i="9"/>
  <c r="T25" i="9"/>
  <c r="R25" i="9"/>
  <c r="S25" i="9"/>
  <c r="T26" i="9"/>
  <c r="R26" i="9"/>
  <c r="S26" i="9"/>
  <c r="T27" i="9"/>
  <c r="R27" i="9"/>
  <c r="S27" i="9"/>
  <c r="T28" i="9"/>
  <c r="R28" i="9"/>
  <c r="S28" i="9"/>
  <c r="T29" i="9"/>
  <c r="R29" i="9"/>
  <c r="S29" i="9"/>
  <c r="T30" i="9"/>
  <c r="R30" i="9"/>
  <c r="S30" i="9"/>
  <c r="T31" i="9"/>
  <c r="R31" i="9"/>
  <c r="S31" i="9"/>
  <c r="T32" i="9"/>
  <c r="R32" i="9"/>
  <c r="S32" i="9"/>
  <c r="T33" i="9"/>
  <c r="R33" i="9"/>
  <c r="S33" i="9"/>
  <c r="T34" i="9"/>
  <c r="R34" i="9"/>
  <c r="S34" i="9"/>
  <c r="T35" i="9"/>
  <c r="R35" i="9"/>
  <c r="S35" i="9"/>
  <c r="T36" i="9"/>
  <c r="R36" i="9"/>
  <c r="S36" i="9"/>
  <c r="T37" i="9"/>
  <c r="R37" i="9"/>
  <c r="S37" i="9"/>
  <c r="T38" i="9"/>
  <c r="R38" i="9"/>
  <c r="S38" i="9"/>
  <c r="T39" i="9"/>
  <c r="R39" i="9"/>
  <c r="S39" i="9"/>
  <c r="T40" i="9"/>
  <c r="R40" i="9"/>
  <c r="S40" i="9"/>
  <c r="T41" i="9"/>
  <c r="R41" i="9"/>
  <c r="S41" i="9"/>
  <c r="T42" i="9"/>
  <c r="R42" i="9"/>
  <c r="S42" i="9"/>
  <c r="T43" i="9"/>
  <c r="R43" i="9"/>
  <c r="S43" i="9"/>
  <c r="T44" i="9"/>
  <c r="R44" i="9"/>
  <c r="S44" i="9"/>
  <c r="T45" i="9"/>
  <c r="R45" i="9"/>
  <c r="S45" i="9"/>
  <c r="T46" i="9"/>
  <c r="R46" i="9"/>
  <c r="S46" i="9"/>
  <c r="T47" i="9"/>
  <c r="R47" i="9"/>
  <c r="S47" i="9"/>
  <c r="T48" i="9"/>
  <c r="R48" i="9"/>
  <c r="S48" i="9"/>
  <c r="T49" i="9"/>
  <c r="R49" i="9"/>
  <c r="S49" i="9"/>
  <c r="T50" i="9"/>
  <c r="R50" i="9"/>
  <c r="S50" i="9"/>
  <c r="T51" i="9"/>
  <c r="R51" i="9"/>
  <c r="S51" i="9"/>
  <c r="T52" i="9"/>
  <c r="R52" i="9"/>
  <c r="S52" i="9"/>
  <c r="T53" i="9"/>
  <c r="R53" i="9"/>
  <c r="S53" i="9"/>
  <c r="T54" i="9"/>
  <c r="R54" i="9"/>
  <c r="S54" i="9"/>
  <c r="T55" i="9"/>
  <c r="R55" i="9"/>
  <c r="S55" i="9"/>
  <c r="T56" i="9"/>
  <c r="R56" i="9"/>
  <c r="S56" i="9"/>
  <c r="T57" i="9"/>
  <c r="R57" i="9"/>
  <c r="S57" i="9"/>
  <c r="T58" i="9"/>
  <c r="R58" i="9"/>
  <c r="S58" i="9"/>
  <c r="T59" i="9"/>
  <c r="R59" i="9"/>
  <c r="S59" i="9"/>
  <c r="T60" i="9"/>
  <c r="R60" i="9"/>
  <c r="S60" i="9"/>
  <c r="T61" i="9"/>
  <c r="R61" i="9"/>
  <c r="S61" i="9"/>
  <c r="T62" i="9"/>
  <c r="R62" i="9"/>
  <c r="S62" i="9"/>
  <c r="T63" i="9"/>
  <c r="R63" i="9"/>
  <c r="S63" i="9"/>
  <c r="T64" i="9"/>
  <c r="R64" i="9"/>
  <c r="S64" i="9"/>
  <c r="T65" i="9"/>
  <c r="R65" i="9"/>
  <c r="S65" i="9"/>
  <c r="T66" i="9"/>
  <c r="R66" i="9"/>
  <c r="S66" i="9"/>
  <c r="T67" i="9"/>
  <c r="R67" i="9"/>
  <c r="S67" i="9"/>
  <c r="T68" i="9"/>
  <c r="R68" i="9"/>
  <c r="S68" i="9"/>
  <c r="T69" i="9"/>
  <c r="R69" i="9"/>
  <c r="S69" i="9"/>
  <c r="T70" i="9"/>
  <c r="R70" i="9"/>
  <c r="S70" i="9"/>
  <c r="T71" i="9"/>
  <c r="R71" i="9"/>
  <c r="S71" i="9"/>
  <c r="T72" i="9"/>
  <c r="R72" i="9"/>
  <c r="S72" i="9"/>
  <c r="T73" i="9"/>
  <c r="R73" i="9"/>
  <c r="S73" i="9"/>
  <c r="T74" i="9"/>
  <c r="R74" i="9"/>
  <c r="S74" i="9"/>
  <c r="T75" i="9"/>
  <c r="R75" i="9"/>
  <c r="S75" i="9"/>
  <c r="T76" i="9"/>
  <c r="R76" i="9"/>
  <c r="S76" i="9"/>
  <c r="T77" i="9"/>
  <c r="R77" i="9"/>
  <c r="S77" i="9"/>
  <c r="T78" i="9"/>
  <c r="R78" i="9"/>
  <c r="S78" i="9"/>
  <c r="T79" i="9"/>
  <c r="R79" i="9"/>
  <c r="S79" i="9"/>
  <c r="T80" i="9"/>
  <c r="R80" i="9"/>
  <c r="S80" i="9"/>
  <c r="T81" i="9"/>
  <c r="R81" i="9"/>
  <c r="S81" i="9"/>
  <c r="T82" i="9"/>
  <c r="R82" i="9"/>
  <c r="S82" i="9"/>
  <c r="T83" i="9"/>
  <c r="R83" i="9"/>
  <c r="S83" i="9"/>
  <c r="T84" i="9"/>
  <c r="R84" i="9"/>
  <c r="S84" i="9"/>
  <c r="T85" i="9"/>
  <c r="R85" i="9"/>
  <c r="S85" i="9"/>
  <c r="T86" i="9"/>
  <c r="R86" i="9"/>
  <c r="S86" i="9"/>
  <c r="T87" i="9"/>
  <c r="R87" i="9"/>
  <c r="S87" i="9"/>
  <c r="T88" i="9"/>
  <c r="R88" i="9"/>
  <c r="S88" i="9"/>
  <c r="T89" i="9"/>
  <c r="R89" i="9"/>
  <c r="S89" i="9"/>
  <c r="T90" i="9"/>
  <c r="R90" i="9"/>
  <c r="S90" i="9"/>
  <c r="T91" i="9"/>
  <c r="R91" i="9"/>
  <c r="S91" i="9"/>
  <c r="T92" i="9"/>
  <c r="R92" i="9"/>
  <c r="S92" i="9"/>
  <c r="T93" i="9"/>
  <c r="R93" i="9"/>
  <c r="S93" i="9"/>
  <c r="T94" i="9"/>
  <c r="R94" i="9"/>
  <c r="S94" i="9"/>
  <c r="T95" i="9"/>
  <c r="R95" i="9"/>
  <c r="S95" i="9"/>
  <c r="T96" i="9"/>
  <c r="R96" i="9"/>
  <c r="S96" i="9"/>
  <c r="T97" i="9"/>
  <c r="R97" i="9"/>
  <c r="S97" i="9"/>
  <c r="T98" i="9"/>
  <c r="R98" i="9"/>
  <c r="S98" i="9"/>
  <c r="T99" i="9"/>
  <c r="R99" i="9"/>
  <c r="S99" i="9"/>
  <c r="T100" i="9"/>
  <c r="R100" i="9"/>
  <c r="S100" i="9"/>
  <c r="T101" i="9"/>
  <c r="R101" i="9"/>
  <c r="S101" i="9"/>
  <c r="T102" i="9"/>
  <c r="R102" i="9"/>
  <c r="S102" i="9"/>
  <c r="T103" i="9"/>
  <c r="P4" i="9"/>
  <c r="N4" i="9"/>
  <c r="O4" i="9"/>
  <c r="P5" i="9"/>
  <c r="N5" i="9"/>
  <c r="O5" i="9"/>
  <c r="P6" i="9"/>
  <c r="N6" i="9"/>
  <c r="O6" i="9"/>
  <c r="P7" i="9"/>
  <c r="N7" i="9"/>
  <c r="O7" i="9"/>
  <c r="P8" i="9"/>
  <c r="N8" i="9"/>
  <c r="O8" i="9"/>
  <c r="P9" i="9"/>
  <c r="N9" i="9"/>
  <c r="O9" i="9"/>
  <c r="P10" i="9"/>
  <c r="N10" i="9"/>
  <c r="O10" i="9"/>
  <c r="P11" i="9"/>
  <c r="N11" i="9"/>
  <c r="O11" i="9"/>
  <c r="P12" i="9"/>
  <c r="N12" i="9"/>
  <c r="O12" i="9"/>
  <c r="P13" i="9"/>
  <c r="N13" i="9"/>
  <c r="O13" i="9"/>
  <c r="P14" i="9"/>
  <c r="N14" i="9"/>
  <c r="O14" i="9"/>
  <c r="P15" i="9"/>
  <c r="N15" i="9"/>
  <c r="O15" i="9"/>
  <c r="P16" i="9"/>
  <c r="N16" i="9"/>
  <c r="O16" i="9"/>
  <c r="P17" i="9"/>
  <c r="N17" i="9"/>
  <c r="O17" i="9"/>
  <c r="P18" i="9"/>
  <c r="N18" i="9"/>
  <c r="O18" i="9"/>
  <c r="P19" i="9"/>
  <c r="N19" i="9"/>
  <c r="O19" i="9"/>
  <c r="P20" i="9"/>
  <c r="N20" i="9"/>
  <c r="O20" i="9"/>
  <c r="P21" i="9"/>
  <c r="N21" i="9"/>
  <c r="O21" i="9"/>
  <c r="P22" i="9"/>
  <c r="N22" i="9"/>
  <c r="O22" i="9"/>
  <c r="P23" i="9"/>
  <c r="N23" i="9"/>
  <c r="O23" i="9"/>
  <c r="P24" i="9"/>
  <c r="N24" i="9"/>
  <c r="O24" i="9"/>
  <c r="P25" i="9"/>
  <c r="N25" i="9"/>
  <c r="O25" i="9"/>
  <c r="P26" i="9"/>
  <c r="N26" i="9"/>
  <c r="O26" i="9"/>
  <c r="P27" i="9"/>
  <c r="N27" i="9"/>
  <c r="O27" i="9"/>
  <c r="P28" i="9"/>
  <c r="N28" i="9"/>
  <c r="O28" i="9"/>
  <c r="P29" i="9"/>
  <c r="N29" i="9"/>
  <c r="O29" i="9"/>
  <c r="P30" i="9"/>
  <c r="N30" i="9"/>
  <c r="O30" i="9"/>
  <c r="P31" i="9"/>
  <c r="N31" i="9"/>
  <c r="O31" i="9"/>
  <c r="P32" i="9"/>
  <c r="N32" i="9"/>
  <c r="O32" i="9"/>
  <c r="P33" i="9"/>
  <c r="N33" i="9"/>
  <c r="O33" i="9"/>
  <c r="P34" i="9"/>
  <c r="N34" i="9"/>
  <c r="O34" i="9"/>
  <c r="P35" i="9"/>
  <c r="N35" i="9"/>
  <c r="O35" i="9"/>
  <c r="P36" i="9"/>
  <c r="N36" i="9"/>
  <c r="O36" i="9"/>
  <c r="P37" i="9"/>
  <c r="N37" i="9"/>
  <c r="O37" i="9"/>
  <c r="P38" i="9"/>
  <c r="N38" i="9"/>
  <c r="O38" i="9"/>
  <c r="P39" i="9"/>
  <c r="N39" i="9"/>
  <c r="O39" i="9"/>
  <c r="P40" i="9"/>
  <c r="N40" i="9"/>
  <c r="O40" i="9"/>
  <c r="P41" i="9"/>
  <c r="N41" i="9"/>
  <c r="O41" i="9"/>
  <c r="P42" i="9"/>
  <c r="N42" i="9"/>
  <c r="O42" i="9"/>
  <c r="P43" i="9"/>
  <c r="N43" i="9"/>
  <c r="O43" i="9"/>
  <c r="P44" i="9"/>
  <c r="N44" i="9"/>
  <c r="O44" i="9"/>
  <c r="P45" i="9"/>
  <c r="N45" i="9"/>
  <c r="O45" i="9"/>
  <c r="P46" i="9"/>
  <c r="N46" i="9"/>
  <c r="O46" i="9"/>
  <c r="P47" i="9"/>
  <c r="N47" i="9"/>
  <c r="O47" i="9"/>
  <c r="P48" i="9"/>
  <c r="N48" i="9"/>
  <c r="O48" i="9"/>
  <c r="P49" i="9"/>
  <c r="N49" i="9"/>
  <c r="O49" i="9"/>
  <c r="P50" i="9"/>
  <c r="N50" i="9"/>
  <c r="O50" i="9"/>
  <c r="P51" i="9"/>
  <c r="N51" i="9"/>
  <c r="O51" i="9"/>
  <c r="P52" i="9"/>
  <c r="N52" i="9"/>
  <c r="O52" i="9"/>
  <c r="P53" i="9"/>
  <c r="N53" i="9"/>
  <c r="O53" i="9"/>
  <c r="P54" i="9"/>
  <c r="N54" i="9"/>
  <c r="O54" i="9"/>
  <c r="P55" i="9"/>
  <c r="N55" i="9"/>
  <c r="O55" i="9"/>
  <c r="P56" i="9"/>
  <c r="N56" i="9"/>
  <c r="O56" i="9"/>
  <c r="P57" i="9"/>
  <c r="N57" i="9"/>
  <c r="O57" i="9"/>
  <c r="P58" i="9"/>
  <c r="N58" i="9"/>
  <c r="O58" i="9"/>
  <c r="P59" i="9"/>
  <c r="N59" i="9"/>
  <c r="O59" i="9"/>
  <c r="P60" i="9"/>
  <c r="N60" i="9"/>
  <c r="O60" i="9"/>
  <c r="P61" i="9"/>
  <c r="N61" i="9"/>
  <c r="O61" i="9"/>
  <c r="P62" i="9"/>
  <c r="N62" i="9"/>
  <c r="O62" i="9"/>
  <c r="P63" i="9"/>
  <c r="N63" i="9"/>
  <c r="O63" i="9"/>
  <c r="P64" i="9"/>
  <c r="N64" i="9"/>
  <c r="O64" i="9"/>
  <c r="P65" i="9"/>
  <c r="N65" i="9"/>
  <c r="O65" i="9"/>
  <c r="P66" i="9"/>
  <c r="N66" i="9"/>
  <c r="O66" i="9"/>
  <c r="P67" i="9"/>
  <c r="N67" i="9"/>
  <c r="O67" i="9"/>
  <c r="P68" i="9"/>
  <c r="N68" i="9"/>
  <c r="O68" i="9"/>
  <c r="P69" i="9"/>
  <c r="N69" i="9"/>
  <c r="O69" i="9"/>
  <c r="P70" i="9"/>
  <c r="N70" i="9"/>
  <c r="O70" i="9"/>
  <c r="P71" i="9"/>
  <c r="N71" i="9"/>
  <c r="O71" i="9"/>
  <c r="P72" i="9"/>
  <c r="N72" i="9"/>
  <c r="O72" i="9"/>
  <c r="P73" i="9"/>
  <c r="N73" i="9"/>
  <c r="O73" i="9"/>
  <c r="P74" i="9"/>
  <c r="N74" i="9"/>
  <c r="O74" i="9"/>
  <c r="P75" i="9"/>
  <c r="N75" i="9"/>
  <c r="O75" i="9"/>
  <c r="P76" i="9"/>
  <c r="N76" i="9"/>
  <c r="O76" i="9"/>
  <c r="P77" i="9"/>
  <c r="N77" i="9"/>
  <c r="O77" i="9"/>
  <c r="P78" i="9"/>
  <c r="N78" i="9"/>
  <c r="O78" i="9"/>
  <c r="P79" i="9"/>
  <c r="N79" i="9"/>
  <c r="O79" i="9"/>
  <c r="P80" i="9"/>
  <c r="N80" i="9"/>
  <c r="O80" i="9"/>
  <c r="P81" i="9"/>
  <c r="N81" i="9"/>
  <c r="O81" i="9"/>
  <c r="P82" i="9"/>
  <c r="N82" i="9"/>
  <c r="O82" i="9"/>
  <c r="P83" i="9"/>
  <c r="N83" i="9"/>
  <c r="O83" i="9"/>
  <c r="P84" i="9"/>
  <c r="N84" i="9"/>
  <c r="O84" i="9"/>
  <c r="P85" i="9"/>
  <c r="N85" i="9"/>
  <c r="O85" i="9"/>
  <c r="P86" i="9"/>
  <c r="N86" i="9"/>
  <c r="O86" i="9"/>
  <c r="P87" i="9"/>
  <c r="N87" i="9"/>
  <c r="O87" i="9"/>
  <c r="P88" i="9"/>
  <c r="N88" i="9"/>
  <c r="O88" i="9"/>
  <c r="P89" i="9"/>
  <c r="N89" i="9"/>
  <c r="O89" i="9"/>
  <c r="P90" i="9"/>
  <c r="N90" i="9"/>
  <c r="O90" i="9"/>
  <c r="P91" i="9"/>
  <c r="N91" i="9"/>
  <c r="O91" i="9"/>
  <c r="P92" i="9"/>
  <c r="N92" i="9"/>
  <c r="O92" i="9"/>
  <c r="P93" i="9"/>
  <c r="N93" i="9"/>
  <c r="O93" i="9"/>
  <c r="P94" i="9"/>
  <c r="N94" i="9"/>
  <c r="O94" i="9"/>
  <c r="P95" i="9"/>
  <c r="N95" i="9"/>
  <c r="O95" i="9"/>
  <c r="P96" i="9"/>
  <c r="N96" i="9"/>
  <c r="O96" i="9"/>
  <c r="P97" i="9"/>
  <c r="N97" i="9"/>
  <c r="O97" i="9"/>
  <c r="P98" i="9"/>
  <c r="N98" i="9"/>
  <c r="O98" i="9"/>
  <c r="P99" i="9"/>
  <c r="N99" i="9"/>
  <c r="O99" i="9"/>
  <c r="P100" i="9"/>
  <c r="N100" i="9"/>
  <c r="O100" i="9"/>
  <c r="P101" i="9"/>
  <c r="N101" i="9"/>
  <c r="O101" i="9"/>
  <c r="P102" i="9"/>
  <c r="N102" i="9"/>
  <c r="O102" i="9"/>
  <c r="P103" i="9"/>
  <c r="L4" i="9"/>
  <c r="J4" i="9"/>
  <c r="K4" i="9"/>
  <c r="L5" i="9"/>
  <c r="J5" i="9"/>
  <c r="K5" i="9"/>
  <c r="L6" i="9"/>
  <c r="J6" i="9"/>
  <c r="K6" i="9"/>
  <c r="L7" i="9"/>
  <c r="J7" i="9"/>
  <c r="K7" i="9"/>
  <c r="L8" i="9"/>
  <c r="J8" i="9"/>
  <c r="K8" i="9"/>
  <c r="L9" i="9"/>
  <c r="J9" i="9"/>
  <c r="K9" i="9"/>
  <c r="L10" i="9"/>
  <c r="J10" i="9"/>
  <c r="K10" i="9"/>
  <c r="L11" i="9"/>
  <c r="J11" i="9"/>
  <c r="K11" i="9"/>
  <c r="L12" i="9"/>
  <c r="J12" i="9"/>
  <c r="K12" i="9"/>
  <c r="L13" i="9"/>
  <c r="J13" i="9"/>
  <c r="K13" i="9"/>
  <c r="L14" i="9"/>
  <c r="J14" i="9"/>
  <c r="K14" i="9"/>
  <c r="L15" i="9"/>
  <c r="J15" i="9"/>
  <c r="K15" i="9"/>
  <c r="L16" i="9"/>
  <c r="J16" i="9"/>
  <c r="K16" i="9"/>
  <c r="L17" i="9"/>
  <c r="J17" i="9"/>
  <c r="K17" i="9"/>
  <c r="L18" i="9"/>
  <c r="J18" i="9"/>
  <c r="K18" i="9"/>
  <c r="L19" i="9"/>
  <c r="J19" i="9"/>
  <c r="K19" i="9"/>
  <c r="L20" i="9"/>
  <c r="J20" i="9"/>
  <c r="K20" i="9"/>
  <c r="L21" i="9"/>
  <c r="J21" i="9"/>
  <c r="K21" i="9"/>
  <c r="L22" i="9"/>
  <c r="J22" i="9"/>
  <c r="K22" i="9"/>
  <c r="L23" i="9"/>
  <c r="J23" i="9"/>
  <c r="K23" i="9"/>
  <c r="L24" i="9"/>
  <c r="J24" i="9"/>
  <c r="K24" i="9"/>
  <c r="L25" i="9"/>
  <c r="J25" i="9"/>
  <c r="K25" i="9"/>
  <c r="L26" i="9"/>
  <c r="J26" i="9"/>
  <c r="K26" i="9"/>
  <c r="L27" i="9"/>
  <c r="J27" i="9"/>
  <c r="K27" i="9"/>
  <c r="L28" i="9"/>
  <c r="J28" i="9"/>
  <c r="K28" i="9"/>
  <c r="L29" i="9"/>
  <c r="J29" i="9"/>
  <c r="K29" i="9"/>
  <c r="L30" i="9"/>
  <c r="J30" i="9"/>
  <c r="K30" i="9"/>
  <c r="L31" i="9"/>
  <c r="J31" i="9"/>
  <c r="K31" i="9"/>
  <c r="L32" i="9"/>
  <c r="J32" i="9"/>
  <c r="K32" i="9"/>
  <c r="L33" i="9"/>
  <c r="J33" i="9"/>
  <c r="K33" i="9"/>
  <c r="L34" i="9"/>
  <c r="J34" i="9"/>
  <c r="K34" i="9"/>
  <c r="L35" i="9"/>
  <c r="J35" i="9"/>
  <c r="K35" i="9"/>
  <c r="L36" i="9"/>
  <c r="J36" i="9"/>
  <c r="K36" i="9"/>
  <c r="L37" i="9"/>
  <c r="J37" i="9"/>
  <c r="K37" i="9"/>
  <c r="L38" i="9"/>
  <c r="J38" i="9"/>
  <c r="K38" i="9"/>
  <c r="L39" i="9"/>
  <c r="J39" i="9"/>
  <c r="K39" i="9"/>
  <c r="L40" i="9"/>
  <c r="J40" i="9"/>
  <c r="K40" i="9"/>
  <c r="L41" i="9"/>
  <c r="J41" i="9"/>
  <c r="K41" i="9"/>
  <c r="L42" i="9"/>
  <c r="J42" i="9"/>
  <c r="K42" i="9"/>
  <c r="L43" i="9"/>
  <c r="J43" i="9"/>
  <c r="K43" i="9"/>
  <c r="L44" i="9"/>
  <c r="J44" i="9"/>
  <c r="K44" i="9"/>
  <c r="L45" i="9"/>
  <c r="J45" i="9"/>
  <c r="K45" i="9"/>
  <c r="L46" i="9"/>
  <c r="J46" i="9"/>
  <c r="K46" i="9"/>
  <c r="L47" i="9"/>
  <c r="J47" i="9"/>
  <c r="K47" i="9"/>
  <c r="L48" i="9"/>
  <c r="J48" i="9"/>
  <c r="K48" i="9"/>
  <c r="L49" i="9"/>
  <c r="J49" i="9"/>
  <c r="K49" i="9"/>
  <c r="L50" i="9"/>
  <c r="J50" i="9"/>
  <c r="K50" i="9"/>
  <c r="L51" i="9"/>
  <c r="J51" i="9"/>
  <c r="K51" i="9"/>
  <c r="L52" i="9"/>
  <c r="J52" i="9"/>
  <c r="K52" i="9"/>
  <c r="L53" i="9"/>
  <c r="J53" i="9"/>
  <c r="K53" i="9"/>
  <c r="L54" i="9"/>
  <c r="J54" i="9"/>
  <c r="K54" i="9"/>
  <c r="L55" i="9"/>
  <c r="J55" i="9"/>
  <c r="K55" i="9"/>
  <c r="L56" i="9"/>
  <c r="J56" i="9"/>
  <c r="K56" i="9"/>
  <c r="L57" i="9"/>
  <c r="J57" i="9"/>
  <c r="K57" i="9"/>
  <c r="L58" i="9"/>
  <c r="J58" i="9"/>
  <c r="K58" i="9"/>
  <c r="L59" i="9"/>
  <c r="J59" i="9"/>
  <c r="K59" i="9"/>
  <c r="L60" i="9"/>
  <c r="J60" i="9"/>
  <c r="K60" i="9"/>
  <c r="L61" i="9"/>
  <c r="J61" i="9"/>
  <c r="K61" i="9"/>
  <c r="L62" i="9"/>
  <c r="J62" i="9"/>
  <c r="K62" i="9"/>
  <c r="L63" i="9"/>
  <c r="J63" i="9"/>
  <c r="K63" i="9"/>
  <c r="L64" i="9"/>
  <c r="J64" i="9"/>
  <c r="K64" i="9"/>
  <c r="L65" i="9"/>
  <c r="J65" i="9"/>
  <c r="K65" i="9"/>
  <c r="L66" i="9"/>
  <c r="J66" i="9"/>
  <c r="K66" i="9"/>
  <c r="L67" i="9"/>
  <c r="J67" i="9"/>
  <c r="K67" i="9"/>
  <c r="L68" i="9"/>
  <c r="J68" i="9"/>
  <c r="K68" i="9"/>
  <c r="L69" i="9"/>
  <c r="J69" i="9"/>
  <c r="K69" i="9"/>
  <c r="L70" i="9"/>
  <c r="J70" i="9"/>
  <c r="K70" i="9"/>
  <c r="L71" i="9"/>
  <c r="J71" i="9"/>
  <c r="K71" i="9"/>
  <c r="L72" i="9"/>
  <c r="J72" i="9"/>
  <c r="K72" i="9"/>
  <c r="L73" i="9"/>
  <c r="J73" i="9"/>
  <c r="K73" i="9"/>
  <c r="L74" i="9"/>
  <c r="J74" i="9"/>
  <c r="K74" i="9"/>
  <c r="L75" i="9"/>
  <c r="J75" i="9"/>
  <c r="K75" i="9"/>
  <c r="L76" i="9"/>
  <c r="J76" i="9"/>
  <c r="K76" i="9"/>
  <c r="L77" i="9"/>
  <c r="J77" i="9"/>
  <c r="K77" i="9"/>
  <c r="L78" i="9"/>
  <c r="J78" i="9"/>
  <c r="K78" i="9"/>
  <c r="L79" i="9"/>
  <c r="J79" i="9"/>
  <c r="K79" i="9"/>
  <c r="L80" i="9"/>
  <c r="J80" i="9"/>
  <c r="K80" i="9"/>
  <c r="L81" i="9"/>
  <c r="J81" i="9"/>
  <c r="K81" i="9"/>
  <c r="L82" i="9"/>
  <c r="J82" i="9"/>
  <c r="K82" i="9"/>
  <c r="L83" i="9"/>
  <c r="J83" i="9"/>
  <c r="K83" i="9"/>
  <c r="L84" i="9"/>
  <c r="J84" i="9"/>
  <c r="K84" i="9"/>
  <c r="L85" i="9"/>
  <c r="J85" i="9"/>
  <c r="K85" i="9"/>
  <c r="L86" i="9"/>
  <c r="J86" i="9"/>
  <c r="K86" i="9"/>
  <c r="L87" i="9"/>
  <c r="J87" i="9"/>
  <c r="K87" i="9"/>
  <c r="L88" i="9"/>
  <c r="J88" i="9"/>
  <c r="K88" i="9"/>
  <c r="L89" i="9"/>
  <c r="J89" i="9"/>
  <c r="K89" i="9"/>
  <c r="L90" i="9"/>
  <c r="J90" i="9"/>
  <c r="K90" i="9"/>
  <c r="L91" i="9"/>
  <c r="J91" i="9"/>
  <c r="K91" i="9"/>
  <c r="L92" i="9"/>
  <c r="J92" i="9"/>
  <c r="K92" i="9"/>
  <c r="L93" i="9"/>
  <c r="J93" i="9"/>
  <c r="K93" i="9"/>
  <c r="L94" i="9"/>
  <c r="J94" i="9"/>
  <c r="K94" i="9"/>
  <c r="L95" i="9"/>
  <c r="J95" i="9"/>
  <c r="K95" i="9"/>
  <c r="L96" i="9"/>
  <c r="J96" i="9"/>
  <c r="K96" i="9"/>
  <c r="L97" i="9"/>
  <c r="J97" i="9"/>
  <c r="K97" i="9"/>
  <c r="L98" i="9"/>
  <c r="J98" i="9"/>
  <c r="K98" i="9"/>
  <c r="L99" i="9"/>
  <c r="J99" i="9"/>
  <c r="K99" i="9"/>
  <c r="L100" i="9"/>
  <c r="J100" i="9"/>
  <c r="K100" i="9"/>
  <c r="L101" i="9"/>
  <c r="J101" i="9"/>
  <c r="K101" i="9"/>
  <c r="L102" i="9"/>
  <c r="J102" i="9"/>
  <c r="K102" i="9"/>
  <c r="L103" i="9"/>
  <c r="H4" i="9"/>
  <c r="F4" i="9"/>
  <c r="G4" i="9"/>
  <c r="H5" i="9"/>
  <c r="F5" i="9"/>
  <c r="G5" i="9"/>
  <c r="H6" i="9"/>
  <c r="F6" i="9"/>
  <c r="G6" i="9"/>
  <c r="H7" i="9"/>
  <c r="F7" i="9"/>
  <c r="G7" i="9"/>
  <c r="H8" i="9"/>
  <c r="F8" i="9"/>
  <c r="G8" i="9"/>
  <c r="H9" i="9"/>
  <c r="F9" i="9"/>
  <c r="G9" i="9"/>
  <c r="H10" i="9"/>
  <c r="F10" i="9"/>
  <c r="G10" i="9"/>
  <c r="H11" i="9"/>
  <c r="F11" i="9"/>
  <c r="G11" i="9"/>
  <c r="H12" i="9"/>
  <c r="F12" i="9"/>
  <c r="G12" i="9"/>
  <c r="H13" i="9"/>
  <c r="F13" i="9"/>
  <c r="G13" i="9"/>
  <c r="H14" i="9"/>
  <c r="F14" i="9"/>
  <c r="G14" i="9"/>
  <c r="H15" i="9"/>
  <c r="F15" i="9"/>
  <c r="G15" i="9"/>
  <c r="H16" i="9"/>
  <c r="F16" i="9"/>
  <c r="G16" i="9"/>
  <c r="H17" i="9"/>
  <c r="F17" i="9"/>
  <c r="G17" i="9"/>
  <c r="H18" i="9"/>
  <c r="F18" i="9"/>
  <c r="G18" i="9"/>
  <c r="H19" i="9"/>
  <c r="F19" i="9"/>
  <c r="G19" i="9"/>
  <c r="H20" i="9"/>
  <c r="F20" i="9"/>
  <c r="G20" i="9"/>
  <c r="H21" i="9"/>
  <c r="F21" i="9"/>
  <c r="G21" i="9"/>
  <c r="H22" i="9"/>
  <c r="F22" i="9"/>
  <c r="G22" i="9"/>
  <c r="H23" i="9"/>
  <c r="F23" i="9"/>
  <c r="G23" i="9"/>
  <c r="H24" i="9"/>
  <c r="F24" i="9"/>
  <c r="G24" i="9"/>
  <c r="H25" i="9"/>
  <c r="F25" i="9"/>
  <c r="G25" i="9"/>
  <c r="H26" i="9"/>
  <c r="F26" i="9"/>
  <c r="G26" i="9"/>
  <c r="H27" i="9"/>
  <c r="F27" i="9"/>
  <c r="G27" i="9"/>
  <c r="H28" i="9"/>
  <c r="F28" i="9"/>
  <c r="G28" i="9"/>
  <c r="H29" i="9"/>
  <c r="F29" i="9"/>
  <c r="G29" i="9"/>
  <c r="H30" i="9"/>
  <c r="F30" i="9"/>
  <c r="G30" i="9"/>
  <c r="H31" i="9"/>
  <c r="F31" i="9"/>
  <c r="G31" i="9"/>
  <c r="H32" i="9"/>
  <c r="F32" i="9"/>
  <c r="G32" i="9"/>
  <c r="H33" i="9"/>
  <c r="F33" i="9"/>
  <c r="G33" i="9"/>
  <c r="H34" i="9"/>
  <c r="F34" i="9"/>
  <c r="G34" i="9"/>
  <c r="H35" i="9"/>
  <c r="F35" i="9"/>
  <c r="G35" i="9"/>
  <c r="H36" i="9"/>
  <c r="F36" i="9"/>
  <c r="G36" i="9"/>
  <c r="H37" i="9"/>
  <c r="F37" i="9"/>
  <c r="G37" i="9"/>
  <c r="H38" i="9"/>
  <c r="F38" i="9"/>
  <c r="G38" i="9"/>
  <c r="H39" i="9"/>
  <c r="F39" i="9"/>
  <c r="G39" i="9"/>
  <c r="H40" i="9"/>
  <c r="F40" i="9"/>
  <c r="G40" i="9"/>
  <c r="H41" i="9"/>
  <c r="F41" i="9"/>
  <c r="G41" i="9"/>
  <c r="H42" i="9"/>
  <c r="F42" i="9"/>
  <c r="G42" i="9"/>
  <c r="H43" i="9"/>
  <c r="F43" i="9"/>
  <c r="G43" i="9"/>
  <c r="H44" i="9"/>
  <c r="F44" i="9"/>
  <c r="G44" i="9"/>
  <c r="H45" i="9"/>
  <c r="F45" i="9"/>
  <c r="G45" i="9"/>
  <c r="H46" i="9"/>
  <c r="F46" i="9"/>
  <c r="G46" i="9"/>
  <c r="H47" i="9"/>
  <c r="F47" i="9"/>
  <c r="G47" i="9"/>
  <c r="H48" i="9"/>
  <c r="F48" i="9"/>
  <c r="G48" i="9"/>
  <c r="H49" i="9"/>
  <c r="F49" i="9"/>
  <c r="G49" i="9"/>
  <c r="H50" i="9"/>
  <c r="F50" i="9"/>
  <c r="G50" i="9"/>
  <c r="H51" i="9"/>
  <c r="F51" i="9"/>
  <c r="G51" i="9"/>
  <c r="H52" i="9"/>
  <c r="F52" i="9"/>
  <c r="G52" i="9"/>
  <c r="H53" i="9"/>
  <c r="F53" i="9"/>
  <c r="G53" i="9"/>
  <c r="H54" i="9"/>
  <c r="F54" i="9"/>
  <c r="G54" i="9"/>
  <c r="H55" i="9"/>
  <c r="F55" i="9"/>
  <c r="G55" i="9"/>
  <c r="H56" i="9"/>
  <c r="F56" i="9"/>
  <c r="G56" i="9"/>
  <c r="H57" i="9"/>
  <c r="F57" i="9"/>
  <c r="G57" i="9"/>
  <c r="H58" i="9"/>
  <c r="F58" i="9"/>
  <c r="G58" i="9"/>
  <c r="H59" i="9"/>
  <c r="F59" i="9"/>
  <c r="G59" i="9"/>
  <c r="H60" i="9"/>
  <c r="F60" i="9"/>
  <c r="G60" i="9"/>
  <c r="H61" i="9"/>
  <c r="F61" i="9"/>
  <c r="G61" i="9"/>
  <c r="H62" i="9"/>
  <c r="F62" i="9"/>
  <c r="G62" i="9"/>
  <c r="H63" i="9"/>
  <c r="F63" i="9"/>
  <c r="G63" i="9"/>
  <c r="H64" i="9"/>
  <c r="F64" i="9"/>
  <c r="G64" i="9"/>
  <c r="H65" i="9"/>
  <c r="F65" i="9"/>
  <c r="G65" i="9"/>
  <c r="H66" i="9"/>
  <c r="F66" i="9"/>
  <c r="G66" i="9"/>
  <c r="H67" i="9"/>
  <c r="F67" i="9"/>
  <c r="G67" i="9"/>
  <c r="H68" i="9"/>
  <c r="F68" i="9"/>
  <c r="G68" i="9"/>
  <c r="H69" i="9"/>
  <c r="F69" i="9"/>
  <c r="G69" i="9"/>
  <c r="H70" i="9"/>
  <c r="F70" i="9"/>
  <c r="G70" i="9"/>
  <c r="H71" i="9"/>
  <c r="F71" i="9"/>
  <c r="G71" i="9"/>
  <c r="H72" i="9"/>
  <c r="F72" i="9"/>
  <c r="G72" i="9"/>
  <c r="H73" i="9"/>
  <c r="F73" i="9"/>
  <c r="G73" i="9"/>
  <c r="H74" i="9"/>
  <c r="F74" i="9"/>
  <c r="G74" i="9"/>
  <c r="H75" i="9"/>
  <c r="F75" i="9"/>
  <c r="G75" i="9"/>
  <c r="H76" i="9"/>
  <c r="F76" i="9"/>
  <c r="G76" i="9"/>
  <c r="H77" i="9"/>
  <c r="F77" i="9"/>
  <c r="G77" i="9"/>
  <c r="H78" i="9"/>
  <c r="F78" i="9"/>
  <c r="G78" i="9"/>
  <c r="H79" i="9"/>
  <c r="F79" i="9"/>
  <c r="G79" i="9"/>
  <c r="H80" i="9"/>
  <c r="F80" i="9"/>
  <c r="G80" i="9"/>
  <c r="H81" i="9"/>
  <c r="F81" i="9"/>
  <c r="G81" i="9"/>
  <c r="H82" i="9"/>
  <c r="F82" i="9"/>
  <c r="G82" i="9"/>
  <c r="H83" i="9"/>
  <c r="F83" i="9"/>
  <c r="G83" i="9"/>
  <c r="H84" i="9"/>
  <c r="F84" i="9"/>
  <c r="G84" i="9"/>
  <c r="H85" i="9"/>
  <c r="F85" i="9"/>
  <c r="G85" i="9"/>
  <c r="H86" i="9"/>
  <c r="F86" i="9"/>
  <c r="G86" i="9"/>
  <c r="H87" i="9"/>
  <c r="F87" i="9"/>
  <c r="G87" i="9"/>
  <c r="H88" i="9"/>
  <c r="F88" i="9"/>
  <c r="G88" i="9"/>
  <c r="H89" i="9"/>
  <c r="F89" i="9"/>
  <c r="G89" i="9"/>
  <c r="H90" i="9"/>
  <c r="F90" i="9"/>
  <c r="G90" i="9"/>
  <c r="H91" i="9"/>
  <c r="F91" i="9"/>
  <c r="G91" i="9"/>
  <c r="H92" i="9"/>
  <c r="F92" i="9"/>
  <c r="G92" i="9"/>
  <c r="H93" i="9"/>
  <c r="F93" i="9"/>
  <c r="G93" i="9"/>
  <c r="H94" i="9"/>
  <c r="F94" i="9"/>
  <c r="G94" i="9"/>
  <c r="H95" i="9"/>
  <c r="F95" i="9"/>
  <c r="G95" i="9"/>
  <c r="H96" i="9"/>
  <c r="F96" i="9"/>
  <c r="G96" i="9"/>
  <c r="H97" i="9"/>
  <c r="F97" i="9"/>
  <c r="G97" i="9"/>
  <c r="H98" i="9"/>
  <c r="F98" i="9"/>
  <c r="G98" i="9"/>
  <c r="H99" i="9"/>
  <c r="F99" i="9"/>
  <c r="G99" i="9"/>
  <c r="H100" i="9"/>
  <c r="F100" i="9"/>
  <c r="G100" i="9"/>
  <c r="H101" i="9"/>
  <c r="F101" i="9"/>
  <c r="G101" i="9"/>
  <c r="H102" i="9"/>
  <c r="F102" i="9"/>
  <c r="G102" i="9"/>
  <c r="H103" i="9"/>
  <c r="D4" i="9"/>
  <c r="C4" i="9"/>
  <c r="D5" i="9"/>
  <c r="C5" i="9"/>
  <c r="D6" i="9"/>
  <c r="B5" i="9"/>
  <c r="C6" i="9"/>
  <c r="D7" i="9"/>
  <c r="B6" i="9"/>
  <c r="C7" i="9"/>
  <c r="D8" i="9"/>
  <c r="B7" i="9"/>
  <c r="C8" i="9"/>
  <c r="D9" i="9"/>
  <c r="B8" i="9"/>
  <c r="C9" i="9"/>
  <c r="D10" i="9"/>
  <c r="B9" i="9"/>
  <c r="C10" i="9"/>
  <c r="D11" i="9"/>
  <c r="B10" i="9"/>
  <c r="C11" i="9"/>
  <c r="D12" i="9"/>
  <c r="B11" i="9"/>
  <c r="C12" i="9"/>
  <c r="D13" i="9"/>
  <c r="B12" i="9"/>
  <c r="C13" i="9"/>
  <c r="D14" i="9"/>
  <c r="B13" i="9"/>
  <c r="C14" i="9"/>
  <c r="D15" i="9"/>
  <c r="B14" i="9"/>
  <c r="C15" i="9"/>
  <c r="D16" i="9"/>
  <c r="B15" i="9"/>
  <c r="C16" i="9"/>
  <c r="D17" i="9"/>
  <c r="B16" i="9"/>
  <c r="C17" i="9"/>
  <c r="D18" i="9"/>
  <c r="B17" i="9"/>
  <c r="C18" i="9"/>
  <c r="D19" i="9"/>
  <c r="B18" i="9"/>
  <c r="C19" i="9"/>
  <c r="D20" i="9"/>
  <c r="B19" i="9"/>
  <c r="C20" i="9"/>
  <c r="D21" i="9"/>
  <c r="B20" i="9"/>
  <c r="C21" i="9"/>
  <c r="D22" i="9"/>
  <c r="B21" i="9"/>
  <c r="C22" i="9"/>
  <c r="D23" i="9"/>
  <c r="B22" i="9"/>
  <c r="C23" i="9"/>
  <c r="D24" i="9"/>
  <c r="B23" i="9"/>
  <c r="C24" i="9"/>
  <c r="D25" i="9"/>
  <c r="B24" i="9"/>
  <c r="C25" i="9"/>
  <c r="D26" i="9"/>
  <c r="B25" i="9"/>
  <c r="C26" i="9"/>
  <c r="D27" i="9"/>
  <c r="B26" i="9"/>
  <c r="C27" i="9"/>
  <c r="D28" i="9"/>
  <c r="B27" i="9"/>
  <c r="C28" i="9"/>
  <c r="D29" i="9"/>
  <c r="B28" i="9"/>
  <c r="C29" i="9"/>
  <c r="D30" i="9"/>
  <c r="B29" i="9"/>
  <c r="C30" i="9"/>
  <c r="D31" i="9"/>
  <c r="B30" i="9"/>
  <c r="C31" i="9"/>
  <c r="D32" i="9"/>
  <c r="B31" i="9"/>
  <c r="C32" i="9"/>
  <c r="D33" i="9"/>
  <c r="B32" i="9"/>
  <c r="C33" i="9"/>
  <c r="D34" i="9"/>
  <c r="B33" i="9"/>
  <c r="C34" i="9"/>
  <c r="D35" i="9"/>
  <c r="B34" i="9"/>
  <c r="C35" i="9"/>
  <c r="D36" i="9"/>
  <c r="B35" i="9"/>
  <c r="C36" i="9"/>
  <c r="D37" i="9"/>
  <c r="B36" i="9"/>
  <c r="C37" i="9"/>
  <c r="D38" i="9"/>
  <c r="B37" i="9"/>
  <c r="C38" i="9"/>
  <c r="D39" i="9"/>
  <c r="B38" i="9"/>
  <c r="C39" i="9"/>
  <c r="D40" i="9"/>
  <c r="B39" i="9"/>
  <c r="C40" i="9"/>
  <c r="D41" i="9"/>
  <c r="B40" i="9"/>
  <c r="C41" i="9"/>
  <c r="D42" i="9"/>
  <c r="B41" i="9"/>
  <c r="C42" i="9"/>
  <c r="D43" i="9"/>
  <c r="B42" i="9"/>
  <c r="C43" i="9"/>
  <c r="D44" i="9"/>
  <c r="B43" i="9"/>
  <c r="C44" i="9"/>
  <c r="D45" i="9"/>
  <c r="B44" i="9"/>
  <c r="C45" i="9"/>
  <c r="D46" i="9"/>
  <c r="B45" i="9"/>
  <c r="C46" i="9"/>
  <c r="D47" i="9"/>
  <c r="B46" i="9"/>
  <c r="C47" i="9"/>
  <c r="D48" i="9"/>
  <c r="B47" i="9"/>
  <c r="C48" i="9"/>
  <c r="D49" i="9"/>
  <c r="B48" i="9"/>
  <c r="C49" i="9"/>
  <c r="D50" i="9"/>
  <c r="B49" i="9"/>
  <c r="C50" i="9"/>
  <c r="D51" i="9"/>
  <c r="B50" i="9"/>
  <c r="C51" i="9"/>
  <c r="D52" i="9"/>
  <c r="B51" i="9"/>
  <c r="C52" i="9"/>
  <c r="D53" i="9"/>
  <c r="B52" i="9"/>
  <c r="C53" i="9"/>
  <c r="D54" i="9"/>
  <c r="B53" i="9"/>
  <c r="C54" i="9"/>
  <c r="D55" i="9"/>
  <c r="B54" i="9"/>
  <c r="C55" i="9"/>
  <c r="D56" i="9"/>
  <c r="B55" i="9"/>
  <c r="C56" i="9"/>
  <c r="D57" i="9"/>
  <c r="B56" i="9"/>
  <c r="C57" i="9"/>
  <c r="D58" i="9"/>
  <c r="B57" i="9"/>
  <c r="C58" i="9"/>
  <c r="D59" i="9"/>
  <c r="B58" i="9"/>
  <c r="C59" i="9"/>
  <c r="D60" i="9"/>
  <c r="B59" i="9"/>
  <c r="C60" i="9"/>
  <c r="D61" i="9"/>
  <c r="B60" i="9"/>
  <c r="C61" i="9"/>
  <c r="D62" i="9"/>
  <c r="B61" i="9"/>
  <c r="C62" i="9"/>
  <c r="D63" i="9"/>
  <c r="B62" i="9"/>
  <c r="C63" i="9"/>
  <c r="D64" i="9"/>
  <c r="B63" i="9"/>
  <c r="C64" i="9"/>
  <c r="D65" i="9"/>
  <c r="B64" i="9"/>
  <c r="C65" i="9"/>
  <c r="D66" i="9"/>
  <c r="B65" i="9"/>
  <c r="C66" i="9"/>
  <c r="D67" i="9"/>
  <c r="B66" i="9"/>
  <c r="C67" i="9"/>
  <c r="D68" i="9"/>
  <c r="B67" i="9"/>
  <c r="C68" i="9"/>
  <c r="D69" i="9"/>
  <c r="B68" i="9"/>
  <c r="C69" i="9"/>
  <c r="D70" i="9"/>
  <c r="B69" i="9"/>
  <c r="C70" i="9"/>
  <c r="D71" i="9"/>
  <c r="B70" i="9"/>
  <c r="C71" i="9"/>
  <c r="D72" i="9"/>
  <c r="B71" i="9"/>
  <c r="C72" i="9"/>
  <c r="D73" i="9"/>
  <c r="B72" i="9"/>
  <c r="C73" i="9"/>
  <c r="D74" i="9"/>
  <c r="B73" i="9"/>
  <c r="C74" i="9"/>
  <c r="D75" i="9"/>
  <c r="B74" i="9"/>
  <c r="C75" i="9"/>
  <c r="D76" i="9"/>
  <c r="B75" i="9"/>
  <c r="C76" i="9"/>
  <c r="D77" i="9"/>
  <c r="B76" i="9"/>
  <c r="C77" i="9"/>
  <c r="D78" i="9"/>
  <c r="B77" i="9"/>
  <c r="C78" i="9"/>
  <c r="D79" i="9"/>
  <c r="B78" i="9"/>
  <c r="C79" i="9"/>
  <c r="D80" i="9"/>
  <c r="B79" i="9"/>
  <c r="C80" i="9"/>
  <c r="D81" i="9"/>
  <c r="B80" i="9"/>
  <c r="C81" i="9"/>
  <c r="D82" i="9"/>
  <c r="B81" i="9"/>
  <c r="C82" i="9"/>
  <c r="D83" i="9"/>
  <c r="B82" i="9"/>
  <c r="C83" i="9"/>
  <c r="D84" i="9"/>
  <c r="B83" i="9"/>
  <c r="C84" i="9"/>
  <c r="D85" i="9"/>
  <c r="B84" i="9"/>
  <c r="C85" i="9"/>
  <c r="D86" i="9"/>
  <c r="B85" i="9"/>
  <c r="C86" i="9"/>
  <c r="D87" i="9"/>
  <c r="B86" i="9"/>
  <c r="C87" i="9"/>
  <c r="D88" i="9"/>
  <c r="B87" i="9"/>
  <c r="C88" i="9"/>
  <c r="D89" i="9"/>
  <c r="B88" i="9"/>
  <c r="C89" i="9"/>
  <c r="D90" i="9"/>
  <c r="B89" i="9"/>
  <c r="C90" i="9"/>
  <c r="D91" i="9"/>
  <c r="B90" i="9"/>
  <c r="C91" i="9"/>
  <c r="D92" i="9"/>
  <c r="B91" i="9"/>
  <c r="C92" i="9"/>
  <c r="D93" i="9"/>
  <c r="B92" i="9"/>
  <c r="C93" i="9"/>
  <c r="D94" i="9"/>
  <c r="B93" i="9"/>
  <c r="C94" i="9"/>
  <c r="D95" i="9"/>
  <c r="B94" i="9"/>
  <c r="C95" i="9"/>
  <c r="D96" i="9"/>
  <c r="B95" i="9"/>
  <c r="C96" i="9"/>
  <c r="D97" i="9"/>
  <c r="B96" i="9"/>
  <c r="C97" i="9"/>
  <c r="D98" i="9"/>
  <c r="B97" i="9"/>
  <c r="C98" i="9"/>
  <c r="D99" i="9"/>
  <c r="B98" i="9"/>
  <c r="C99" i="9"/>
  <c r="D100" i="9"/>
  <c r="B99" i="9"/>
  <c r="C100" i="9"/>
  <c r="D101" i="9"/>
  <c r="B100" i="9"/>
  <c r="C101" i="9"/>
  <c r="D102" i="9"/>
  <c r="B101" i="9"/>
  <c r="C102" i="9"/>
  <c r="D103" i="9"/>
  <c r="B102" i="9"/>
  <c r="C103" i="9"/>
  <c r="R103" i="9"/>
  <c r="N103" i="9"/>
  <c r="J103" i="9"/>
  <c r="F103" i="9"/>
  <c r="B4" i="9"/>
  <c r="B103" i="9"/>
  <c r="T3" i="9"/>
  <c r="P3" i="9"/>
  <c r="L3" i="9"/>
  <c r="H3" i="9"/>
  <c r="D3" i="9"/>
  <c r="S3" i="9"/>
  <c r="O3" i="9"/>
  <c r="K3" i="9"/>
  <c r="G3" i="9"/>
  <c r="C3" i="9"/>
  <c r="R3" i="9"/>
  <c r="S103" i="9"/>
  <c r="N3" i="9"/>
  <c r="O103" i="9"/>
  <c r="J3" i="9"/>
  <c r="K103" i="9"/>
  <c r="F3" i="9"/>
  <c r="G103" i="9"/>
  <c r="B3" i="9"/>
  <c r="A4"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X9" i="9"/>
  <c r="X8" i="9"/>
  <c r="X5" i="9"/>
  <c r="X4" i="9"/>
  <c r="N3" i="7"/>
  <c r="H4" i="1"/>
  <c r="B2" i="1"/>
  <c r="C2" i="1"/>
  <c r="D2" i="1"/>
  <c r="E2" i="1"/>
  <c r="A3" i="1"/>
  <c r="B3" i="1"/>
  <c r="C3" i="1"/>
  <c r="D3" i="1"/>
  <c r="E3" i="1"/>
  <c r="A4" i="1"/>
  <c r="B4" i="1"/>
  <c r="C4" i="1"/>
  <c r="D4" i="1"/>
  <c r="E4" i="1"/>
  <c r="A5" i="1"/>
  <c r="B5" i="1"/>
  <c r="C5" i="1"/>
  <c r="D5" i="1"/>
  <c r="E5" i="1"/>
  <c r="A6" i="1"/>
  <c r="B6" i="1"/>
  <c r="C6" i="1"/>
  <c r="D6" i="1"/>
  <c r="E6" i="1"/>
  <c r="A7" i="1"/>
  <c r="B7" i="1"/>
  <c r="C7" i="1"/>
  <c r="D7" i="1"/>
  <c r="E7" i="1"/>
  <c r="A8" i="1"/>
  <c r="B8" i="1"/>
  <c r="C8" i="1"/>
  <c r="D8" i="1"/>
  <c r="E8" i="1"/>
  <c r="A9" i="1"/>
  <c r="B9" i="1"/>
  <c r="C9" i="1"/>
  <c r="D9" i="1"/>
  <c r="E9" i="1"/>
  <c r="A10" i="1"/>
  <c r="B10" i="1"/>
  <c r="C10" i="1"/>
  <c r="D10" i="1"/>
  <c r="E10" i="1"/>
  <c r="A11" i="1"/>
  <c r="B11" i="1"/>
  <c r="C11" i="1"/>
  <c r="D11" i="1"/>
  <c r="E11" i="1"/>
  <c r="A12" i="1"/>
  <c r="B12" i="1"/>
  <c r="C12" i="1"/>
  <c r="D12" i="1"/>
  <c r="E12" i="1"/>
  <c r="G12" i="1"/>
  <c r="A13" i="1"/>
  <c r="B13" i="1"/>
  <c r="C13" i="1"/>
  <c r="D13" i="1"/>
  <c r="E13" i="1"/>
  <c r="A14" i="1"/>
  <c r="B14" i="1"/>
  <c r="C14" i="1"/>
  <c r="D14" i="1"/>
  <c r="E14" i="1"/>
  <c r="A15" i="1"/>
  <c r="B15" i="1"/>
  <c r="C15" i="1"/>
  <c r="D15" i="1"/>
  <c r="E15" i="1"/>
  <c r="A16" i="1"/>
  <c r="B16" i="1"/>
  <c r="C16" i="1"/>
  <c r="D16" i="1"/>
  <c r="E16" i="1"/>
  <c r="A17" i="1"/>
  <c r="B17" i="1"/>
  <c r="C17" i="1"/>
  <c r="D17" i="1"/>
  <c r="E17" i="1"/>
  <c r="A18" i="1"/>
  <c r="B18" i="1"/>
  <c r="C18" i="1"/>
  <c r="D18" i="1"/>
  <c r="E18" i="1"/>
  <c r="A19" i="1"/>
  <c r="B19" i="1"/>
  <c r="C19" i="1"/>
  <c r="D19" i="1"/>
  <c r="E19" i="1"/>
  <c r="A20" i="1"/>
  <c r="B20" i="1"/>
  <c r="C20" i="1"/>
  <c r="D20" i="1"/>
  <c r="E20" i="1"/>
  <c r="A21" i="1"/>
  <c r="B21" i="1"/>
  <c r="C21" i="1"/>
  <c r="D21" i="1"/>
  <c r="E21" i="1"/>
  <c r="A22" i="1"/>
  <c r="B22" i="1"/>
  <c r="C22" i="1"/>
  <c r="D22" i="1"/>
  <c r="E22" i="1"/>
  <c r="A23" i="1"/>
  <c r="B23" i="1"/>
  <c r="C23" i="1"/>
  <c r="D23" i="1"/>
  <c r="E23" i="1"/>
  <c r="A24" i="1"/>
  <c r="B24" i="1"/>
  <c r="C24" i="1"/>
  <c r="D24" i="1"/>
  <c r="E24" i="1"/>
  <c r="A25" i="1"/>
  <c r="B25" i="1"/>
  <c r="C25" i="1"/>
  <c r="D25" i="1"/>
  <c r="E25" i="1"/>
  <c r="A26" i="1"/>
  <c r="B26" i="1"/>
  <c r="C26" i="1"/>
  <c r="D26" i="1"/>
  <c r="E26" i="1"/>
  <c r="A27" i="1"/>
  <c r="B27" i="1"/>
  <c r="C27" i="1"/>
  <c r="D27" i="1"/>
  <c r="E27" i="1"/>
  <c r="A28" i="1"/>
  <c r="B28" i="1"/>
  <c r="C28" i="1"/>
  <c r="D28" i="1"/>
  <c r="E28" i="1"/>
  <c r="A29" i="1"/>
  <c r="B29" i="1"/>
  <c r="C29" i="1"/>
  <c r="D29" i="1"/>
  <c r="E29" i="1"/>
  <c r="A30" i="1"/>
  <c r="B30" i="1"/>
  <c r="C30" i="1"/>
  <c r="D30" i="1"/>
  <c r="E30" i="1"/>
  <c r="A31" i="1"/>
  <c r="B31" i="1"/>
  <c r="C31" i="1"/>
  <c r="D31" i="1"/>
  <c r="E31" i="1"/>
  <c r="A32" i="1"/>
  <c r="B32" i="1"/>
  <c r="C32" i="1"/>
  <c r="D32" i="1"/>
  <c r="E32" i="1"/>
  <c r="A33" i="1"/>
  <c r="B33" i="1"/>
  <c r="C33" i="1"/>
  <c r="D33" i="1"/>
  <c r="E33" i="1"/>
  <c r="A34" i="1"/>
  <c r="B34" i="1"/>
  <c r="C34" i="1"/>
  <c r="D34" i="1"/>
  <c r="E34" i="1"/>
  <c r="A35" i="1"/>
  <c r="B35" i="1"/>
  <c r="C35" i="1"/>
  <c r="D35" i="1"/>
  <c r="E35" i="1"/>
  <c r="A36" i="1"/>
  <c r="B36" i="1"/>
  <c r="C36" i="1"/>
  <c r="D36" i="1"/>
  <c r="E36" i="1"/>
  <c r="A37" i="1"/>
  <c r="B37" i="1"/>
  <c r="C37" i="1"/>
  <c r="D37" i="1"/>
  <c r="E37" i="1"/>
  <c r="A38" i="1"/>
  <c r="B38" i="1"/>
  <c r="C38" i="1"/>
  <c r="D38" i="1"/>
  <c r="E38" i="1"/>
  <c r="A39" i="1"/>
  <c r="B39" i="1"/>
  <c r="C39" i="1"/>
  <c r="D39" i="1"/>
  <c r="E39" i="1"/>
  <c r="A40" i="1"/>
  <c r="B40" i="1"/>
  <c r="C40" i="1"/>
  <c r="D40" i="1"/>
  <c r="E40" i="1"/>
  <c r="A41" i="1"/>
  <c r="B41" i="1"/>
  <c r="C41" i="1"/>
  <c r="D41" i="1"/>
  <c r="E41" i="1"/>
  <c r="A42" i="1"/>
  <c r="B42" i="1"/>
  <c r="C42" i="1"/>
  <c r="D42" i="1"/>
  <c r="E42" i="1"/>
  <c r="A43" i="1"/>
  <c r="B43" i="1"/>
  <c r="C43" i="1"/>
  <c r="D43" i="1"/>
  <c r="E43" i="1"/>
  <c r="A44" i="1"/>
  <c r="B44" i="1"/>
  <c r="C44" i="1"/>
  <c r="D44" i="1"/>
  <c r="E44" i="1"/>
  <c r="A45" i="1"/>
  <c r="B45" i="1"/>
  <c r="C45" i="1"/>
  <c r="D45" i="1"/>
  <c r="E45" i="1"/>
  <c r="A46" i="1"/>
  <c r="B46" i="1"/>
  <c r="C46" i="1"/>
  <c r="D46" i="1"/>
  <c r="E46" i="1"/>
  <c r="A47" i="1"/>
  <c r="B47" i="1"/>
  <c r="C47" i="1"/>
  <c r="D47" i="1"/>
  <c r="E47" i="1"/>
  <c r="A48" i="1"/>
  <c r="B48" i="1"/>
  <c r="C48" i="1"/>
  <c r="D48" i="1"/>
  <c r="E48" i="1"/>
  <c r="A49" i="1"/>
  <c r="B49" i="1"/>
  <c r="C49" i="1"/>
  <c r="D49" i="1"/>
  <c r="E49" i="1"/>
  <c r="A50" i="1"/>
  <c r="B50" i="1"/>
  <c r="C50" i="1"/>
  <c r="D50" i="1"/>
  <c r="E50" i="1"/>
  <c r="A51" i="1"/>
  <c r="B51" i="1"/>
  <c r="C51" i="1"/>
  <c r="D51" i="1"/>
  <c r="E51" i="1"/>
  <c r="A52" i="1"/>
  <c r="B52" i="1"/>
  <c r="C52" i="1"/>
  <c r="D52" i="1"/>
  <c r="E52" i="1"/>
  <c r="A53" i="1"/>
  <c r="B53" i="1"/>
  <c r="C53" i="1"/>
  <c r="D53" i="1"/>
  <c r="E53" i="1"/>
  <c r="A54" i="1"/>
  <c r="B54" i="1"/>
  <c r="C54" i="1"/>
  <c r="D54" i="1"/>
  <c r="E54" i="1"/>
  <c r="A55" i="1"/>
  <c r="B55" i="1"/>
  <c r="C55" i="1"/>
  <c r="D55" i="1"/>
  <c r="E55" i="1"/>
  <c r="A56" i="1"/>
  <c r="B56" i="1"/>
  <c r="C56" i="1"/>
  <c r="D56" i="1"/>
  <c r="E56" i="1"/>
  <c r="A57" i="1"/>
  <c r="B57" i="1"/>
  <c r="C57" i="1"/>
  <c r="D57" i="1"/>
  <c r="E57" i="1"/>
  <c r="A58" i="1"/>
  <c r="B58" i="1"/>
  <c r="C58" i="1"/>
  <c r="D58" i="1"/>
  <c r="E58" i="1"/>
  <c r="A59" i="1"/>
  <c r="B59" i="1"/>
  <c r="C59" i="1"/>
  <c r="D59" i="1"/>
  <c r="E59" i="1"/>
  <c r="A60" i="1"/>
  <c r="B60" i="1"/>
  <c r="C60" i="1"/>
  <c r="D60" i="1"/>
  <c r="E60" i="1"/>
  <c r="A61" i="1"/>
  <c r="B61" i="1"/>
  <c r="C61" i="1"/>
  <c r="D61" i="1"/>
  <c r="E61" i="1"/>
  <c r="A62" i="1"/>
  <c r="B62" i="1"/>
  <c r="C62" i="1"/>
  <c r="D62" i="1"/>
  <c r="E62" i="1"/>
  <c r="A63" i="1"/>
  <c r="B63" i="1"/>
  <c r="C63" i="1"/>
  <c r="D63" i="1"/>
  <c r="E63" i="1"/>
  <c r="A64" i="1"/>
  <c r="B64" i="1"/>
  <c r="C64" i="1"/>
  <c r="D64" i="1"/>
  <c r="E64" i="1"/>
  <c r="A65" i="1"/>
  <c r="B65" i="1"/>
  <c r="C65" i="1"/>
  <c r="D65" i="1"/>
  <c r="E65" i="1"/>
  <c r="A66" i="1"/>
  <c r="B66" i="1"/>
  <c r="C66" i="1"/>
  <c r="D66" i="1"/>
  <c r="E66" i="1"/>
  <c r="A67" i="1"/>
  <c r="B67" i="1"/>
  <c r="C67" i="1"/>
  <c r="D67" i="1"/>
  <c r="E67" i="1"/>
  <c r="A68" i="1"/>
  <c r="B68" i="1"/>
  <c r="C68" i="1"/>
  <c r="D68" i="1"/>
  <c r="E68" i="1"/>
  <c r="A69" i="1"/>
  <c r="B69" i="1"/>
  <c r="C69" i="1"/>
  <c r="D69" i="1"/>
  <c r="E69" i="1"/>
  <c r="A70" i="1"/>
  <c r="B70" i="1"/>
  <c r="C70" i="1"/>
  <c r="D70" i="1"/>
  <c r="E70" i="1"/>
  <c r="A71" i="1"/>
  <c r="B71" i="1"/>
  <c r="C71" i="1"/>
  <c r="D71" i="1"/>
  <c r="E71" i="1"/>
  <c r="A72" i="1"/>
  <c r="B72" i="1"/>
  <c r="C72" i="1"/>
  <c r="D72" i="1"/>
  <c r="E72" i="1"/>
  <c r="A73" i="1"/>
  <c r="B73" i="1"/>
  <c r="C73" i="1"/>
  <c r="D73" i="1"/>
  <c r="E73" i="1"/>
  <c r="A74" i="1"/>
  <c r="B74" i="1"/>
  <c r="C74" i="1"/>
  <c r="D74" i="1"/>
  <c r="E74" i="1"/>
  <c r="A75" i="1"/>
  <c r="B75" i="1"/>
  <c r="C75" i="1"/>
  <c r="D75" i="1"/>
  <c r="E75" i="1"/>
  <c r="A76" i="1"/>
  <c r="B76" i="1"/>
  <c r="C76" i="1"/>
  <c r="D76" i="1"/>
  <c r="E76" i="1"/>
  <c r="A77" i="1"/>
  <c r="B77" i="1"/>
  <c r="C77" i="1"/>
  <c r="D77" i="1"/>
  <c r="E77" i="1"/>
  <c r="A78" i="1"/>
  <c r="B78" i="1"/>
  <c r="C78" i="1"/>
  <c r="D78" i="1"/>
  <c r="E78" i="1"/>
  <c r="A79" i="1"/>
  <c r="B79" i="1"/>
  <c r="C79" i="1"/>
  <c r="D79" i="1"/>
  <c r="E79" i="1"/>
  <c r="A80" i="1"/>
  <c r="B80" i="1"/>
  <c r="C80" i="1"/>
  <c r="D80" i="1"/>
  <c r="E80" i="1"/>
  <c r="A81" i="1"/>
  <c r="B81" i="1"/>
  <c r="C81" i="1"/>
  <c r="D81" i="1"/>
  <c r="E81" i="1"/>
  <c r="A82" i="1"/>
  <c r="B82" i="1"/>
  <c r="C82" i="1"/>
  <c r="D82" i="1"/>
  <c r="E82" i="1"/>
  <c r="A83" i="1"/>
  <c r="B83" i="1"/>
  <c r="C83" i="1"/>
  <c r="D83" i="1"/>
  <c r="E83" i="1"/>
  <c r="A84" i="1"/>
  <c r="B84" i="1"/>
  <c r="C84" i="1"/>
  <c r="D84" i="1"/>
  <c r="E84" i="1"/>
  <c r="A85" i="1"/>
  <c r="B85" i="1"/>
  <c r="C85" i="1"/>
  <c r="D85" i="1"/>
  <c r="E85" i="1"/>
  <c r="A86" i="1"/>
  <c r="B86" i="1"/>
  <c r="C86" i="1"/>
  <c r="D86" i="1"/>
  <c r="E86" i="1"/>
  <c r="A87" i="1"/>
  <c r="B87" i="1"/>
  <c r="C87" i="1"/>
  <c r="D87" i="1"/>
  <c r="E87" i="1"/>
  <c r="A88" i="1"/>
  <c r="B88" i="1"/>
  <c r="C88" i="1"/>
  <c r="D88" i="1"/>
  <c r="E88" i="1"/>
  <c r="A89" i="1"/>
  <c r="B89" i="1"/>
  <c r="C89" i="1"/>
  <c r="D89" i="1"/>
  <c r="E89" i="1"/>
  <c r="A90" i="1"/>
  <c r="B90" i="1"/>
  <c r="C90" i="1"/>
  <c r="D90" i="1"/>
  <c r="E90" i="1"/>
  <c r="A91" i="1"/>
  <c r="B91" i="1"/>
  <c r="C91" i="1"/>
  <c r="D91" i="1"/>
  <c r="E91" i="1"/>
  <c r="A92" i="1"/>
  <c r="B92" i="1"/>
  <c r="C92" i="1"/>
  <c r="D92" i="1"/>
  <c r="E92" i="1"/>
  <c r="A93" i="1"/>
  <c r="B93" i="1"/>
  <c r="C93" i="1"/>
  <c r="D93" i="1"/>
  <c r="E93" i="1"/>
  <c r="A94" i="1"/>
  <c r="B94" i="1"/>
  <c r="C94" i="1"/>
  <c r="D94" i="1"/>
  <c r="E94" i="1"/>
  <c r="A95" i="1"/>
  <c r="B95" i="1"/>
  <c r="C95" i="1"/>
  <c r="D95" i="1"/>
  <c r="E95" i="1"/>
  <c r="A96" i="1"/>
  <c r="B96" i="1"/>
  <c r="C96" i="1"/>
  <c r="D96" i="1"/>
  <c r="E96" i="1"/>
  <c r="A97" i="1"/>
  <c r="B97" i="1"/>
  <c r="C97" i="1"/>
  <c r="D97" i="1"/>
  <c r="E97" i="1"/>
  <c r="A98" i="1"/>
  <c r="B98" i="1"/>
  <c r="C98" i="1"/>
  <c r="D98" i="1"/>
  <c r="E98" i="1"/>
  <c r="A99" i="1"/>
  <c r="B99" i="1"/>
  <c r="C99" i="1"/>
  <c r="D99" i="1"/>
  <c r="E99" i="1"/>
  <c r="A100" i="1"/>
  <c r="B100" i="1"/>
  <c r="C100" i="1"/>
  <c r="D100" i="1"/>
  <c r="E100" i="1"/>
  <c r="A101" i="1"/>
  <c r="B101" i="1"/>
  <c r="C101" i="1"/>
  <c r="D101" i="1"/>
  <c r="E101" i="1"/>
  <c r="A102" i="1"/>
  <c r="B102" i="1"/>
  <c r="C102" i="1"/>
  <c r="D102" i="1"/>
  <c r="E102" i="1"/>
  <c r="I3" i="4"/>
  <c r="I4" i="4"/>
  <c r="B2" i="4"/>
  <c r="C2" i="4"/>
  <c r="D2" i="4"/>
  <c r="E2" i="4"/>
  <c r="I11" i="4"/>
  <c r="F2" i="4"/>
  <c r="A3" i="4"/>
  <c r="I7" i="4"/>
  <c r="I12" i="4"/>
  <c r="I13" i="4"/>
  <c r="B3" i="4"/>
  <c r="I8" i="4"/>
  <c r="C3" i="4"/>
  <c r="D3" i="4"/>
  <c r="E3" i="4"/>
  <c r="F3" i="4"/>
  <c r="A4" i="4"/>
  <c r="B4" i="4"/>
  <c r="C4" i="4"/>
  <c r="D4" i="4"/>
  <c r="E4" i="4"/>
  <c r="F4" i="4"/>
  <c r="A5" i="4"/>
  <c r="B5" i="4"/>
  <c r="C5" i="4"/>
  <c r="D5" i="4"/>
  <c r="E5" i="4"/>
  <c r="F5" i="4"/>
  <c r="A6" i="4"/>
  <c r="B6" i="4"/>
  <c r="C6" i="4"/>
  <c r="D6" i="4"/>
  <c r="E6" i="4"/>
  <c r="F6" i="4"/>
  <c r="A7" i="4"/>
  <c r="B7" i="4"/>
  <c r="C7" i="4"/>
  <c r="D7" i="4"/>
  <c r="E7" i="4"/>
  <c r="F7" i="4"/>
  <c r="A8" i="4"/>
  <c r="B8" i="4"/>
  <c r="C8" i="4"/>
  <c r="D8" i="4"/>
  <c r="E8" i="4"/>
  <c r="F8" i="4"/>
  <c r="A9" i="4"/>
  <c r="B9" i="4"/>
  <c r="C9" i="4"/>
  <c r="D9" i="4"/>
  <c r="E9" i="4"/>
  <c r="F9" i="4"/>
  <c r="A10" i="4"/>
  <c r="B10" i="4"/>
  <c r="C10" i="4"/>
  <c r="D10" i="4"/>
  <c r="E10" i="4"/>
  <c r="F10" i="4"/>
  <c r="A11" i="4"/>
  <c r="B11" i="4"/>
  <c r="C11" i="4"/>
  <c r="D11" i="4"/>
  <c r="E11" i="4"/>
  <c r="F11" i="4"/>
  <c r="A12" i="4"/>
  <c r="B12" i="4"/>
  <c r="C12" i="4"/>
  <c r="D12" i="4"/>
  <c r="E12" i="4"/>
  <c r="F12" i="4"/>
  <c r="A13" i="4"/>
  <c r="B13" i="4"/>
  <c r="C13" i="4"/>
  <c r="D13" i="4"/>
  <c r="E13" i="4"/>
  <c r="F13" i="4"/>
  <c r="A14" i="4"/>
  <c r="B14" i="4"/>
  <c r="C14" i="4"/>
  <c r="D14" i="4"/>
  <c r="E14" i="4"/>
  <c r="F14" i="4"/>
  <c r="A15" i="4"/>
  <c r="B15" i="4"/>
  <c r="C15" i="4"/>
  <c r="D15" i="4"/>
  <c r="E15" i="4"/>
  <c r="F15" i="4"/>
  <c r="A16" i="4"/>
  <c r="B16" i="4"/>
  <c r="C16" i="4"/>
  <c r="D16" i="4"/>
  <c r="E16" i="4"/>
  <c r="F16" i="4"/>
  <c r="A17" i="4"/>
  <c r="B17" i="4"/>
  <c r="C17" i="4"/>
  <c r="D17" i="4"/>
  <c r="E17" i="4"/>
  <c r="F17" i="4"/>
  <c r="H17" i="4"/>
  <c r="A18" i="4"/>
  <c r="B18" i="4"/>
  <c r="C18" i="4"/>
  <c r="D18" i="4"/>
  <c r="E18" i="4"/>
  <c r="F18" i="4"/>
  <c r="A19" i="4"/>
  <c r="B19" i="4"/>
  <c r="C19" i="4"/>
  <c r="D19" i="4"/>
  <c r="E19" i="4"/>
  <c r="F19" i="4"/>
  <c r="A20" i="4"/>
  <c r="B20" i="4"/>
  <c r="C20" i="4"/>
  <c r="D20" i="4"/>
  <c r="E20" i="4"/>
  <c r="F20" i="4"/>
  <c r="A21" i="4"/>
  <c r="B21" i="4"/>
  <c r="C21" i="4"/>
  <c r="D21" i="4"/>
  <c r="E21" i="4"/>
  <c r="F21" i="4"/>
  <c r="A22" i="4"/>
  <c r="B22" i="4"/>
  <c r="C22" i="4"/>
  <c r="D22" i="4"/>
  <c r="E22" i="4"/>
  <c r="F22" i="4"/>
  <c r="A23" i="4"/>
  <c r="B23" i="4"/>
  <c r="C23" i="4"/>
  <c r="D23" i="4"/>
  <c r="E23" i="4"/>
  <c r="F23" i="4"/>
  <c r="A24" i="4"/>
  <c r="B24" i="4"/>
  <c r="C24" i="4"/>
  <c r="D24" i="4"/>
  <c r="E24" i="4"/>
  <c r="F24" i="4"/>
  <c r="A25" i="4"/>
  <c r="B25" i="4"/>
  <c r="C25" i="4"/>
  <c r="D25" i="4"/>
  <c r="E25" i="4"/>
  <c r="F25" i="4"/>
  <c r="A26" i="4"/>
  <c r="B26" i="4"/>
  <c r="C26" i="4"/>
  <c r="D26" i="4"/>
  <c r="E26" i="4"/>
  <c r="F26" i="4"/>
  <c r="A27" i="4"/>
  <c r="B27" i="4"/>
  <c r="C27" i="4"/>
  <c r="D27" i="4"/>
  <c r="E27" i="4"/>
  <c r="F27" i="4"/>
  <c r="A28" i="4"/>
  <c r="B28" i="4"/>
  <c r="C28" i="4"/>
  <c r="D28" i="4"/>
  <c r="E28" i="4"/>
  <c r="F28" i="4"/>
  <c r="A29" i="4"/>
  <c r="B29" i="4"/>
  <c r="C29" i="4"/>
  <c r="D29" i="4"/>
  <c r="E29" i="4"/>
  <c r="F29" i="4"/>
  <c r="A30" i="4"/>
  <c r="B30" i="4"/>
  <c r="C30" i="4"/>
  <c r="D30" i="4"/>
  <c r="E30" i="4"/>
  <c r="F30" i="4"/>
  <c r="A31" i="4"/>
  <c r="B31" i="4"/>
  <c r="C31" i="4"/>
  <c r="D31" i="4"/>
  <c r="E31" i="4"/>
  <c r="F31" i="4"/>
  <c r="A32" i="4"/>
  <c r="B32" i="4"/>
  <c r="C32" i="4"/>
  <c r="D32" i="4"/>
  <c r="E32" i="4"/>
  <c r="F32" i="4"/>
  <c r="A33" i="4"/>
  <c r="B33" i="4"/>
  <c r="C33" i="4"/>
  <c r="D33" i="4"/>
  <c r="E33" i="4"/>
  <c r="F33" i="4"/>
  <c r="A34" i="4"/>
  <c r="B34" i="4"/>
  <c r="C34" i="4"/>
  <c r="D34" i="4"/>
  <c r="E34" i="4"/>
  <c r="F34" i="4"/>
  <c r="A35" i="4"/>
  <c r="B35" i="4"/>
  <c r="C35" i="4"/>
  <c r="D35" i="4"/>
  <c r="E35" i="4"/>
  <c r="F35" i="4"/>
  <c r="A36" i="4"/>
  <c r="B36" i="4"/>
  <c r="C36" i="4"/>
  <c r="D36" i="4"/>
  <c r="E36" i="4"/>
  <c r="F36" i="4"/>
  <c r="A37" i="4"/>
  <c r="B37" i="4"/>
  <c r="C37" i="4"/>
  <c r="D37" i="4"/>
  <c r="E37" i="4"/>
  <c r="F37" i="4"/>
  <c r="A38" i="4"/>
  <c r="B38" i="4"/>
  <c r="C38" i="4"/>
  <c r="D38" i="4"/>
  <c r="E38" i="4"/>
  <c r="F38" i="4"/>
  <c r="A39" i="4"/>
  <c r="B39" i="4"/>
  <c r="C39" i="4"/>
  <c r="D39" i="4"/>
  <c r="E39" i="4"/>
  <c r="F39" i="4"/>
  <c r="A40" i="4"/>
  <c r="B40" i="4"/>
  <c r="C40" i="4"/>
  <c r="D40" i="4"/>
  <c r="E40" i="4"/>
  <c r="F40" i="4"/>
  <c r="A41" i="4"/>
  <c r="B41" i="4"/>
  <c r="C41" i="4"/>
  <c r="D41" i="4"/>
  <c r="E41" i="4"/>
  <c r="F41" i="4"/>
  <c r="A42" i="4"/>
  <c r="B42" i="4"/>
  <c r="C42" i="4"/>
  <c r="D42" i="4"/>
  <c r="E42" i="4"/>
  <c r="F42" i="4"/>
  <c r="A43" i="4"/>
  <c r="B43" i="4"/>
  <c r="C43" i="4"/>
  <c r="D43" i="4"/>
  <c r="E43" i="4"/>
  <c r="F43" i="4"/>
  <c r="A44" i="4"/>
  <c r="B44" i="4"/>
  <c r="C44" i="4"/>
  <c r="D44" i="4"/>
  <c r="E44" i="4"/>
  <c r="F44" i="4"/>
  <c r="A45" i="4"/>
  <c r="B45" i="4"/>
  <c r="C45" i="4"/>
  <c r="D45" i="4"/>
  <c r="E45" i="4"/>
  <c r="F45" i="4"/>
  <c r="A46" i="4"/>
  <c r="B46" i="4"/>
  <c r="C46" i="4"/>
  <c r="D46" i="4"/>
  <c r="E46" i="4"/>
  <c r="F46" i="4"/>
  <c r="A47" i="4"/>
  <c r="B47" i="4"/>
  <c r="C47" i="4"/>
  <c r="D47" i="4"/>
  <c r="E47" i="4"/>
  <c r="F47" i="4"/>
  <c r="A48" i="4"/>
  <c r="B48" i="4"/>
  <c r="C48" i="4"/>
  <c r="D48" i="4"/>
  <c r="E48" i="4"/>
  <c r="F48" i="4"/>
  <c r="A49" i="4"/>
  <c r="B49" i="4"/>
  <c r="C49" i="4"/>
  <c r="D49" i="4"/>
  <c r="E49" i="4"/>
  <c r="F49" i="4"/>
  <c r="A50" i="4"/>
  <c r="B50" i="4"/>
  <c r="C50" i="4"/>
  <c r="D50" i="4"/>
  <c r="E50" i="4"/>
  <c r="F50" i="4"/>
  <c r="A51" i="4"/>
  <c r="B51" i="4"/>
  <c r="C51" i="4"/>
  <c r="D51" i="4"/>
  <c r="E51" i="4"/>
  <c r="F51" i="4"/>
  <c r="A52" i="4"/>
  <c r="B52" i="4"/>
  <c r="C52" i="4"/>
  <c r="D52" i="4"/>
  <c r="E52" i="4"/>
  <c r="F52" i="4"/>
  <c r="A53" i="4"/>
  <c r="B53" i="4"/>
  <c r="C53" i="4"/>
  <c r="D53" i="4"/>
  <c r="E53" i="4"/>
  <c r="F53" i="4"/>
  <c r="A54" i="4"/>
  <c r="B54" i="4"/>
  <c r="C54" i="4"/>
  <c r="D54" i="4"/>
  <c r="E54" i="4"/>
  <c r="F54" i="4"/>
  <c r="A55" i="4"/>
  <c r="B55" i="4"/>
  <c r="C55" i="4"/>
  <c r="D55" i="4"/>
  <c r="E55" i="4"/>
  <c r="F55" i="4"/>
  <c r="A56" i="4"/>
  <c r="B56" i="4"/>
  <c r="C56" i="4"/>
  <c r="D56" i="4"/>
  <c r="E56" i="4"/>
  <c r="F56" i="4"/>
  <c r="A57" i="4"/>
  <c r="B57" i="4"/>
  <c r="C57" i="4"/>
  <c r="D57" i="4"/>
  <c r="E57" i="4"/>
  <c r="F57" i="4"/>
  <c r="A58" i="4"/>
  <c r="B58" i="4"/>
  <c r="C58" i="4"/>
  <c r="D58" i="4"/>
  <c r="E58" i="4"/>
  <c r="F58" i="4"/>
  <c r="A59" i="4"/>
  <c r="B59" i="4"/>
  <c r="C59" i="4"/>
  <c r="D59" i="4"/>
  <c r="E59" i="4"/>
  <c r="F59" i="4"/>
  <c r="A60" i="4"/>
  <c r="B60" i="4"/>
  <c r="C60" i="4"/>
  <c r="D60" i="4"/>
  <c r="E60" i="4"/>
  <c r="F60" i="4"/>
  <c r="A61" i="4"/>
  <c r="B61" i="4"/>
  <c r="C61" i="4"/>
  <c r="D61" i="4"/>
  <c r="E61" i="4"/>
  <c r="F61" i="4"/>
  <c r="A62" i="4"/>
  <c r="B62" i="4"/>
  <c r="C62" i="4"/>
  <c r="D62" i="4"/>
  <c r="E62" i="4"/>
  <c r="F62" i="4"/>
  <c r="A63" i="4"/>
  <c r="B63" i="4"/>
  <c r="C63" i="4"/>
  <c r="D63" i="4"/>
  <c r="E63" i="4"/>
  <c r="F63" i="4"/>
  <c r="A64" i="4"/>
  <c r="B64" i="4"/>
  <c r="C64" i="4"/>
  <c r="D64" i="4"/>
  <c r="E64" i="4"/>
  <c r="F64" i="4"/>
  <c r="A65" i="4"/>
  <c r="B65" i="4"/>
  <c r="C65" i="4"/>
  <c r="D65" i="4"/>
  <c r="E65" i="4"/>
  <c r="F65" i="4"/>
  <c r="A66" i="4"/>
  <c r="B66" i="4"/>
  <c r="C66" i="4"/>
  <c r="D66" i="4"/>
  <c r="E66" i="4"/>
  <c r="F66" i="4"/>
  <c r="A67" i="4"/>
  <c r="B67" i="4"/>
  <c r="C67" i="4"/>
  <c r="D67" i="4"/>
  <c r="E67" i="4"/>
  <c r="F67" i="4"/>
  <c r="A68" i="4"/>
  <c r="B68" i="4"/>
  <c r="C68" i="4"/>
  <c r="D68" i="4"/>
  <c r="E68" i="4"/>
  <c r="F68" i="4"/>
  <c r="A69" i="4"/>
  <c r="B69" i="4"/>
  <c r="C69" i="4"/>
  <c r="D69" i="4"/>
  <c r="E69" i="4"/>
  <c r="F69" i="4"/>
  <c r="A70" i="4"/>
  <c r="B70" i="4"/>
  <c r="C70" i="4"/>
  <c r="D70" i="4"/>
  <c r="E70" i="4"/>
  <c r="F70" i="4"/>
  <c r="A71" i="4"/>
  <c r="B71" i="4"/>
  <c r="C71" i="4"/>
  <c r="D71" i="4"/>
  <c r="E71" i="4"/>
  <c r="F71" i="4"/>
  <c r="A72" i="4"/>
  <c r="B72" i="4"/>
  <c r="C72" i="4"/>
  <c r="D72" i="4"/>
  <c r="E72" i="4"/>
  <c r="F72" i="4"/>
  <c r="A73" i="4"/>
  <c r="B73" i="4"/>
  <c r="C73" i="4"/>
  <c r="D73" i="4"/>
  <c r="E73" i="4"/>
  <c r="F73" i="4"/>
  <c r="A74" i="4"/>
  <c r="B74" i="4"/>
  <c r="C74" i="4"/>
  <c r="D74" i="4"/>
  <c r="E74" i="4"/>
  <c r="F74" i="4"/>
  <c r="A75" i="4"/>
  <c r="B75" i="4"/>
  <c r="C75" i="4"/>
  <c r="D75" i="4"/>
  <c r="E75" i="4"/>
  <c r="F75" i="4"/>
  <c r="A76" i="4"/>
  <c r="B76" i="4"/>
  <c r="C76" i="4"/>
  <c r="D76" i="4"/>
  <c r="E76" i="4"/>
  <c r="F76" i="4"/>
  <c r="A77" i="4"/>
  <c r="B77" i="4"/>
  <c r="C77" i="4"/>
  <c r="D77" i="4"/>
  <c r="E77" i="4"/>
  <c r="F77" i="4"/>
  <c r="A78" i="4"/>
  <c r="B78" i="4"/>
  <c r="C78" i="4"/>
  <c r="D78" i="4"/>
  <c r="E78" i="4"/>
  <c r="F78" i="4"/>
  <c r="A79" i="4"/>
  <c r="B79" i="4"/>
  <c r="C79" i="4"/>
  <c r="D79" i="4"/>
  <c r="E79" i="4"/>
  <c r="F79" i="4"/>
  <c r="A80" i="4"/>
  <c r="B80" i="4"/>
  <c r="C80" i="4"/>
  <c r="D80" i="4"/>
  <c r="E80" i="4"/>
  <c r="F80" i="4"/>
  <c r="A81" i="4"/>
  <c r="B81" i="4"/>
  <c r="C81" i="4"/>
  <c r="D81" i="4"/>
  <c r="E81" i="4"/>
  <c r="F81" i="4"/>
  <c r="A82" i="4"/>
  <c r="B82" i="4"/>
  <c r="C82" i="4"/>
  <c r="D82" i="4"/>
  <c r="E82" i="4"/>
  <c r="F82" i="4"/>
  <c r="A83" i="4"/>
  <c r="B83" i="4"/>
  <c r="C83" i="4"/>
  <c r="D83" i="4"/>
  <c r="E83" i="4"/>
  <c r="F83" i="4"/>
  <c r="A84" i="4"/>
  <c r="B84" i="4"/>
  <c r="C84" i="4"/>
  <c r="D84" i="4"/>
  <c r="E84" i="4"/>
  <c r="F84" i="4"/>
  <c r="A85" i="4"/>
  <c r="B85" i="4"/>
  <c r="C85" i="4"/>
  <c r="D85" i="4"/>
  <c r="E85" i="4"/>
  <c r="F85" i="4"/>
  <c r="A86" i="4"/>
  <c r="B86" i="4"/>
  <c r="C86" i="4"/>
  <c r="D86" i="4"/>
  <c r="E86" i="4"/>
  <c r="F86" i="4"/>
  <c r="A87" i="4"/>
  <c r="B87" i="4"/>
  <c r="C87" i="4"/>
  <c r="D87" i="4"/>
  <c r="E87" i="4"/>
  <c r="F87" i="4"/>
  <c r="A88" i="4"/>
  <c r="B88" i="4"/>
  <c r="C88" i="4"/>
  <c r="D88" i="4"/>
  <c r="E88" i="4"/>
  <c r="F88" i="4"/>
  <c r="A89" i="4"/>
  <c r="B89" i="4"/>
  <c r="C89" i="4"/>
  <c r="D89" i="4"/>
  <c r="E89" i="4"/>
  <c r="F89" i="4"/>
  <c r="A90" i="4"/>
  <c r="B90" i="4"/>
  <c r="C90" i="4"/>
  <c r="D90" i="4"/>
  <c r="E90" i="4"/>
  <c r="F90" i="4"/>
  <c r="A91" i="4"/>
  <c r="B91" i="4"/>
  <c r="C91" i="4"/>
  <c r="D91" i="4"/>
  <c r="E91" i="4"/>
  <c r="F91" i="4"/>
  <c r="A92" i="4"/>
  <c r="B92" i="4"/>
  <c r="C92" i="4"/>
  <c r="D92" i="4"/>
  <c r="E92" i="4"/>
  <c r="F92" i="4"/>
  <c r="A93" i="4"/>
  <c r="B93" i="4"/>
  <c r="C93" i="4"/>
  <c r="D93" i="4"/>
  <c r="E93" i="4"/>
  <c r="F93" i="4"/>
  <c r="A94" i="4"/>
  <c r="B94" i="4"/>
  <c r="C94" i="4"/>
  <c r="D94" i="4"/>
  <c r="E94" i="4"/>
  <c r="F94" i="4"/>
  <c r="A95" i="4"/>
  <c r="B95" i="4"/>
  <c r="C95" i="4"/>
  <c r="D95" i="4"/>
  <c r="E95" i="4"/>
  <c r="F95" i="4"/>
  <c r="A96" i="4"/>
  <c r="B96" i="4"/>
  <c r="C96" i="4"/>
  <c r="D96" i="4"/>
  <c r="E96" i="4"/>
  <c r="F96" i="4"/>
  <c r="A97" i="4"/>
  <c r="B97" i="4"/>
  <c r="C97" i="4"/>
  <c r="D97" i="4"/>
  <c r="E97" i="4"/>
  <c r="F97" i="4"/>
  <c r="A98" i="4"/>
  <c r="B98" i="4"/>
  <c r="C98" i="4"/>
  <c r="D98" i="4"/>
  <c r="E98" i="4"/>
  <c r="F98" i="4"/>
  <c r="A99" i="4"/>
  <c r="B99" i="4"/>
  <c r="C99" i="4"/>
  <c r="D99" i="4"/>
  <c r="E99" i="4"/>
  <c r="F99" i="4"/>
  <c r="A100" i="4"/>
  <c r="B100" i="4"/>
  <c r="C100" i="4"/>
  <c r="D100" i="4"/>
  <c r="E100" i="4"/>
  <c r="F100" i="4"/>
  <c r="A101" i="4"/>
  <c r="B101" i="4"/>
  <c r="C101" i="4"/>
  <c r="D101" i="4"/>
  <c r="E101" i="4"/>
  <c r="F101" i="4"/>
  <c r="A102" i="4"/>
  <c r="B102" i="4"/>
  <c r="C102" i="4"/>
  <c r="D102" i="4"/>
  <c r="E102" i="4"/>
  <c r="F102" i="4"/>
  <c r="H3" i="5"/>
  <c r="H4" i="5"/>
  <c r="B2" i="5"/>
  <c r="C2" i="5"/>
  <c r="D2" i="5"/>
  <c r="E2" i="5"/>
  <c r="A3" i="5"/>
  <c r="H7" i="5"/>
  <c r="H11" i="5"/>
  <c r="B3" i="5"/>
  <c r="H8" i="5"/>
  <c r="H12" i="5"/>
  <c r="C3" i="5"/>
  <c r="D3" i="5"/>
  <c r="E3" i="5"/>
  <c r="A4" i="5"/>
  <c r="B4" i="5"/>
  <c r="C4" i="5"/>
  <c r="D4" i="5"/>
  <c r="E4" i="5"/>
  <c r="A5" i="5"/>
  <c r="B5" i="5"/>
  <c r="C5" i="5"/>
  <c r="D5" i="5"/>
  <c r="E5" i="5"/>
  <c r="A6" i="5"/>
  <c r="B6" i="5"/>
  <c r="C6" i="5"/>
  <c r="D6" i="5"/>
  <c r="E6" i="5"/>
  <c r="A7" i="5"/>
  <c r="B7" i="5"/>
  <c r="C7" i="5"/>
  <c r="D7" i="5"/>
  <c r="E7" i="5"/>
  <c r="A8" i="5"/>
  <c r="B8" i="5"/>
  <c r="C8" i="5"/>
  <c r="D8" i="5"/>
  <c r="E8" i="5"/>
  <c r="A9" i="5"/>
  <c r="B9" i="5"/>
  <c r="C9" i="5"/>
  <c r="D9" i="5"/>
  <c r="E9" i="5"/>
  <c r="A10" i="5"/>
  <c r="B10" i="5"/>
  <c r="C10" i="5"/>
  <c r="D10" i="5"/>
  <c r="E10" i="5"/>
  <c r="A11" i="5"/>
  <c r="B11" i="5"/>
  <c r="C11" i="5"/>
  <c r="D11" i="5"/>
  <c r="E11" i="5"/>
  <c r="A12" i="5"/>
  <c r="B12" i="5"/>
  <c r="C12" i="5"/>
  <c r="D12" i="5"/>
  <c r="E12" i="5"/>
  <c r="A13" i="5"/>
  <c r="B13" i="5"/>
  <c r="C13" i="5"/>
  <c r="D13" i="5"/>
  <c r="E13" i="5"/>
  <c r="A14" i="5"/>
  <c r="B14" i="5"/>
  <c r="C14" i="5"/>
  <c r="D14" i="5"/>
  <c r="E14" i="5"/>
  <c r="A15" i="5"/>
  <c r="B15" i="5"/>
  <c r="C15" i="5"/>
  <c r="D15" i="5"/>
  <c r="E15" i="5"/>
  <c r="G15" i="5"/>
  <c r="A16" i="5"/>
  <c r="B16" i="5"/>
  <c r="C16" i="5"/>
  <c r="D16" i="5"/>
  <c r="E16" i="5"/>
  <c r="A17" i="5"/>
  <c r="B17" i="5"/>
  <c r="C17" i="5"/>
  <c r="D17" i="5"/>
  <c r="E17" i="5"/>
  <c r="A18" i="5"/>
  <c r="B18" i="5"/>
  <c r="C18" i="5"/>
  <c r="D18" i="5"/>
  <c r="E18" i="5"/>
  <c r="A19" i="5"/>
  <c r="B19" i="5"/>
  <c r="C19" i="5"/>
  <c r="D19" i="5"/>
  <c r="E19" i="5"/>
  <c r="A20" i="5"/>
  <c r="B20" i="5"/>
  <c r="C20" i="5"/>
  <c r="D20" i="5"/>
  <c r="E20" i="5"/>
  <c r="A21" i="5"/>
  <c r="B21" i="5"/>
  <c r="C21" i="5"/>
  <c r="D21" i="5"/>
  <c r="E21" i="5"/>
  <c r="A22" i="5"/>
  <c r="B22" i="5"/>
  <c r="C22" i="5"/>
  <c r="D22" i="5"/>
  <c r="E22" i="5"/>
  <c r="A23" i="5"/>
  <c r="B23" i="5"/>
  <c r="C23" i="5"/>
  <c r="D23" i="5"/>
  <c r="E23" i="5"/>
  <c r="A24" i="5"/>
  <c r="B24" i="5"/>
  <c r="C24" i="5"/>
  <c r="D24" i="5"/>
  <c r="E24" i="5"/>
  <c r="A25" i="5"/>
  <c r="B25" i="5"/>
  <c r="C25" i="5"/>
  <c r="D25" i="5"/>
  <c r="E25" i="5"/>
  <c r="A26" i="5"/>
  <c r="B26" i="5"/>
  <c r="C26" i="5"/>
  <c r="D26" i="5"/>
  <c r="E26" i="5"/>
  <c r="A27" i="5"/>
  <c r="B27" i="5"/>
  <c r="C27" i="5"/>
  <c r="D27" i="5"/>
  <c r="E27" i="5"/>
  <c r="A28" i="5"/>
  <c r="B28" i="5"/>
  <c r="C28" i="5"/>
  <c r="D28" i="5"/>
  <c r="E28" i="5"/>
  <c r="A29" i="5"/>
  <c r="B29" i="5"/>
  <c r="C29" i="5"/>
  <c r="D29" i="5"/>
  <c r="E29" i="5"/>
  <c r="A30" i="5"/>
  <c r="B30" i="5"/>
  <c r="C30" i="5"/>
  <c r="D30" i="5"/>
  <c r="E30" i="5"/>
  <c r="A31" i="5"/>
  <c r="B31" i="5"/>
  <c r="C31" i="5"/>
  <c r="D31" i="5"/>
  <c r="E31" i="5"/>
  <c r="A32" i="5"/>
  <c r="B32" i="5"/>
  <c r="C32" i="5"/>
  <c r="D32" i="5"/>
  <c r="E32" i="5"/>
  <c r="A33" i="5"/>
  <c r="B33" i="5"/>
  <c r="C33" i="5"/>
  <c r="D33" i="5"/>
  <c r="E33" i="5"/>
  <c r="A34" i="5"/>
  <c r="B34" i="5"/>
  <c r="C34" i="5"/>
  <c r="D34" i="5"/>
  <c r="E34" i="5"/>
  <c r="A35" i="5"/>
  <c r="B35" i="5"/>
  <c r="C35" i="5"/>
  <c r="D35" i="5"/>
  <c r="E35" i="5"/>
  <c r="A36" i="5"/>
  <c r="B36" i="5"/>
  <c r="C36" i="5"/>
  <c r="D36" i="5"/>
  <c r="E36" i="5"/>
  <c r="A37" i="5"/>
  <c r="B37" i="5"/>
  <c r="C37" i="5"/>
  <c r="D37" i="5"/>
  <c r="E37" i="5"/>
  <c r="A38" i="5"/>
  <c r="B38" i="5"/>
  <c r="C38" i="5"/>
  <c r="D38" i="5"/>
  <c r="E38" i="5"/>
  <c r="A39" i="5"/>
  <c r="B39" i="5"/>
  <c r="C39" i="5"/>
  <c r="D39" i="5"/>
  <c r="E39" i="5"/>
  <c r="A40" i="5"/>
  <c r="B40" i="5"/>
  <c r="C40" i="5"/>
  <c r="D40" i="5"/>
  <c r="E40" i="5"/>
  <c r="A41" i="5"/>
  <c r="B41" i="5"/>
  <c r="C41" i="5"/>
  <c r="D41" i="5"/>
  <c r="E41" i="5"/>
  <c r="A42" i="5"/>
  <c r="B42" i="5"/>
  <c r="C42" i="5"/>
  <c r="D42" i="5"/>
  <c r="E42" i="5"/>
  <c r="A43" i="5"/>
  <c r="B43" i="5"/>
  <c r="C43" i="5"/>
  <c r="D43" i="5"/>
  <c r="E43" i="5"/>
  <c r="A44" i="5"/>
  <c r="B44" i="5"/>
  <c r="C44" i="5"/>
  <c r="D44" i="5"/>
  <c r="E44" i="5"/>
  <c r="A45" i="5"/>
  <c r="B45" i="5"/>
  <c r="C45" i="5"/>
  <c r="D45" i="5"/>
  <c r="E45" i="5"/>
  <c r="A46" i="5"/>
  <c r="B46" i="5"/>
  <c r="C46" i="5"/>
  <c r="D46" i="5"/>
  <c r="E46" i="5"/>
  <c r="A47" i="5"/>
  <c r="B47" i="5"/>
  <c r="C47" i="5"/>
  <c r="D47" i="5"/>
  <c r="E47" i="5"/>
  <c r="A48" i="5"/>
  <c r="B48" i="5"/>
  <c r="C48" i="5"/>
  <c r="D48" i="5"/>
  <c r="E48" i="5"/>
  <c r="A49" i="5"/>
  <c r="B49" i="5"/>
  <c r="C49" i="5"/>
  <c r="D49" i="5"/>
  <c r="E49" i="5"/>
  <c r="A50" i="5"/>
  <c r="B50" i="5"/>
  <c r="C50" i="5"/>
  <c r="D50" i="5"/>
  <c r="E50" i="5"/>
  <c r="A51" i="5"/>
  <c r="B51" i="5"/>
  <c r="C51" i="5"/>
  <c r="D51" i="5"/>
  <c r="E51" i="5"/>
  <c r="A52" i="5"/>
  <c r="B52" i="5"/>
  <c r="C52" i="5"/>
  <c r="D52" i="5"/>
  <c r="E52" i="5"/>
  <c r="A53" i="5"/>
  <c r="B53" i="5"/>
  <c r="C53" i="5"/>
  <c r="D53" i="5"/>
  <c r="E53" i="5"/>
  <c r="A54" i="5"/>
  <c r="B54" i="5"/>
  <c r="C54" i="5"/>
  <c r="D54" i="5"/>
  <c r="E54" i="5"/>
  <c r="A55" i="5"/>
  <c r="B55" i="5"/>
  <c r="C55" i="5"/>
  <c r="D55" i="5"/>
  <c r="E55" i="5"/>
  <c r="A56" i="5"/>
  <c r="B56" i="5"/>
  <c r="C56" i="5"/>
  <c r="D56" i="5"/>
  <c r="E56" i="5"/>
  <c r="A57" i="5"/>
  <c r="B57" i="5"/>
  <c r="C57" i="5"/>
  <c r="D57" i="5"/>
  <c r="E57" i="5"/>
  <c r="A58" i="5"/>
  <c r="B58" i="5"/>
  <c r="C58" i="5"/>
  <c r="D58" i="5"/>
  <c r="E58" i="5"/>
  <c r="A59" i="5"/>
  <c r="B59" i="5"/>
  <c r="C59" i="5"/>
  <c r="D59" i="5"/>
  <c r="E59" i="5"/>
  <c r="A60" i="5"/>
  <c r="B60" i="5"/>
  <c r="C60" i="5"/>
  <c r="D60" i="5"/>
  <c r="E60" i="5"/>
  <c r="A61" i="5"/>
  <c r="B61" i="5"/>
  <c r="C61" i="5"/>
  <c r="D61" i="5"/>
  <c r="E61" i="5"/>
  <c r="A62" i="5"/>
  <c r="B62" i="5"/>
  <c r="C62" i="5"/>
  <c r="D62" i="5"/>
  <c r="E62" i="5"/>
  <c r="A63" i="5"/>
  <c r="B63" i="5"/>
  <c r="C63" i="5"/>
  <c r="D63" i="5"/>
  <c r="E63" i="5"/>
  <c r="A64" i="5"/>
  <c r="B64" i="5"/>
  <c r="C64" i="5"/>
  <c r="D64" i="5"/>
  <c r="E64" i="5"/>
  <c r="A65" i="5"/>
  <c r="B65" i="5"/>
  <c r="C65" i="5"/>
  <c r="D65" i="5"/>
  <c r="E65" i="5"/>
  <c r="A66" i="5"/>
  <c r="B66" i="5"/>
  <c r="C66" i="5"/>
  <c r="D66" i="5"/>
  <c r="E66" i="5"/>
  <c r="A67" i="5"/>
  <c r="B67" i="5"/>
  <c r="C67" i="5"/>
  <c r="D67" i="5"/>
  <c r="E67" i="5"/>
  <c r="A68" i="5"/>
  <c r="B68" i="5"/>
  <c r="C68" i="5"/>
  <c r="D68" i="5"/>
  <c r="E68" i="5"/>
  <c r="A69" i="5"/>
  <c r="B69" i="5"/>
  <c r="C69" i="5"/>
  <c r="D69" i="5"/>
  <c r="E69" i="5"/>
  <c r="A70" i="5"/>
  <c r="B70" i="5"/>
  <c r="C70" i="5"/>
  <c r="D70" i="5"/>
  <c r="E70" i="5"/>
  <c r="A71" i="5"/>
  <c r="B71" i="5"/>
  <c r="C71" i="5"/>
  <c r="D71" i="5"/>
  <c r="E71" i="5"/>
  <c r="A72" i="5"/>
  <c r="B72" i="5"/>
  <c r="C72" i="5"/>
  <c r="D72" i="5"/>
  <c r="E72" i="5"/>
  <c r="A73" i="5"/>
  <c r="B73" i="5"/>
  <c r="C73" i="5"/>
  <c r="D73" i="5"/>
  <c r="E73" i="5"/>
  <c r="A74" i="5"/>
  <c r="B74" i="5"/>
  <c r="C74" i="5"/>
  <c r="D74" i="5"/>
  <c r="E74" i="5"/>
  <c r="A75" i="5"/>
  <c r="B75" i="5"/>
  <c r="C75" i="5"/>
  <c r="D75" i="5"/>
  <c r="E75" i="5"/>
  <c r="A76" i="5"/>
  <c r="B76" i="5"/>
  <c r="C76" i="5"/>
  <c r="D76" i="5"/>
  <c r="E76" i="5"/>
  <c r="A77" i="5"/>
  <c r="B77" i="5"/>
  <c r="C77" i="5"/>
  <c r="D77" i="5"/>
  <c r="E77" i="5"/>
  <c r="A78" i="5"/>
  <c r="B78" i="5"/>
  <c r="C78" i="5"/>
  <c r="D78" i="5"/>
  <c r="E78" i="5"/>
  <c r="A79" i="5"/>
  <c r="B79" i="5"/>
  <c r="C79" i="5"/>
  <c r="D79" i="5"/>
  <c r="E79" i="5"/>
  <c r="A80" i="5"/>
  <c r="B80" i="5"/>
  <c r="C80" i="5"/>
  <c r="D80" i="5"/>
  <c r="E80" i="5"/>
  <c r="A81" i="5"/>
  <c r="B81" i="5"/>
  <c r="C81" i="5"/>
  <c r="D81" i="5"/>
  <c r="E81" i="5"/>
  <c r="A82" i="5"/>
  <c r="B82" i="5"/>
  <c r="C82" i="5"/>
  <c r="D82" i="5"/>
  <c r="E82" i="5"/>
  <c r="A83" i="5"/>
  <c r="B83" i="5"/>
  <c r="C83" i="5"/>
  <c r="D83" i="5"/>
  <c r="E83" i="5"/>
  <c r="A84" i="5"/>
  <c r="B84" i="5"/>
  <c r="C84" i="5"/>
  <c r="D84" i="5"/>
  <c r="E84" i="5"/>
  <c r="A85" i="5"/>
  <c r="B85" i="5"/>
  <c r="C85" i="5"/>
  <c r="D85" i="5"/>
  <c r="E85" i="5"/>
  <c r="A86" i="5"/>
  <c r="B86" i="5"/>
  <c r="C86" i="5"/>
  <c r="D86" i="5"/>
  <c r="E86" i="5"/>
  <c r="A87" i="5"/>
  <c r="B87" i="5"/>
  <c r="C87" i="5"/>
  <c r="D87" i="5"/>
  <c r="E87" i="5"/>
  <c r="A88" i="5"/>
  <c r="B88" i="5"/>
  <c r="C88" i="5"/>
  <c r="D88" i="5"/>
  <c r="E88" i="5"/>
  <c r="A89" i="5"/>
  <c r="B89" i="5"/>
  <c r="C89" i="5"/>
  <c r="D89" i="5"/>
  <c r="E89" i="5"/>
  <c r="A90" i="5"/>
  <c r="B90" i="5"/>
  <c r="C90" i="5"/>
  <c r="D90" i="5"/>
  <c r="E90" i="5"/>
  <c r="A91" i="5"/>
  <c r="B91" i="5"/>
  <c r="C91" i="5"/>
  <c r="D91" i="5"/>
  <c r="E91" i="5"/>
  <c r="A92" i="5"/>
  <c r="B92" i="5"/>
  <c r="C92" i="5"/>
  <c r="D92" i="5"/>
  <c r="E92" i="5"/>
  <c r="A93" i="5"/>
  <c r="B93" i="5"/>
  <c r="C93" i="5"/>
  <c r="D93" i="5"/>
  <c r="E93" i="5"/>
  <c r="A94" i="5"/>
  <c r="B94" i="5"/>
  <c r="C94" i="5"/>
  <c r="D94" i="5"/>
  <c r="E94" i="5"/>
  <c r="A95" i="5"/>
  <c r="B95" i="5"/>
  <c r="C95" i="5"/>
  <c r="D95" i="5"/>
  <c r="E95" i="5"/>
  <c r="A96" i="5"/>
  <c r="B96" i="5"/>
  <c r="C96" i="5"/>
  <c r="D96" i="5"/>
  <c r="E96" i="5"/>
  <c r="A97" i="5"/>
  <c r="B97" i="5"/>
  <c r="C97" i="5"/>
  <c r="D97" i="5"/>
  <c r="E97" i="5"/>
  <c r="A98" i="5"/>
  <c r="B98" i="5"/>
  <c r="C98" i="5"/>
  <c r="D98" i="5"/>
  <c r="E98" i="5"/>
  <c r="A99" i="5"/>
  <c r="B99" i="5"/>
  <c r="C99" i="5"/>
  <c r="D99" i="5"/>
  <c r="E99" i="5"/>
  <c r="A100" i="5"/>
  <c r="B100" i="5"/>
  <c r="C100" i="5"/>
  <c r="D100" i="5"/>
  <c r="E100" i="5"/>
  <c r="A101" i="5"/>
  <c r="B101" i="5"/>
  <c r="C101" i="5"/>
  <c r="D101" i="5"/>
  <c r="E101" i="5"/>
  <c r="A102" i="5"/>
  <c r="B102" i="5"/>
  <c r="C102" i="5"/>
  <c r="D102" i="5"/>
  <c r="E102" i="5"/>
  <c r="L4" i="6"/>
  <c r="L5" i="6"/>
  <c r="B3" i="6"/>
  <c r="C3" i="6"/>
  <c r="D3" i="6"/>
  <c r="E3" i="6"/>
  <c r="P4" i="6"/>
  <c r="P5" i="6"/>
  <c r="F3" i="6"/>
  <c r="G3" i="6"/>
  <c r="H3" i="6"/>
  <c r="I3" i="6"/>
  <c r="A4" i="6"/>
  <c r="L8" i="6"/>
  <c r="O11" i="6"/>
  <c r="B4" i="6"/>
  <c r="L9" i="6"/>
  <c r="C4" i="6"/>
  <c r="D4" i="6"/>
  <c r="E4" i="6"/>
  <c r="P8" i="6"/>
  <c r="F4" i="6"/>
  <c r="P9" i="6"/>
  <c r="G4" i="6"/>
  <c r="H4" i="6"/>
  <c r="I4" i="6"/>
  <c r="A5" i="6"/>
  <c r="B5" i="6"/>
  <c r="C5" i="6"/>
  <c r="D5" i="6"/>
  <c r="E5" i="6"/>
  <c r="F5" i="6"/>
  <c r="G5" i="6"/>
  <c r="H5" i="6"/>
  <c r="I5" i="6"/>
  <c r="A6" i="6"/>
  <c r="B6" i="6"/>
  <c r="C6" i="6"/>
  <c r="D6" i="6"/>
  <c r="E6" i="6"/>
  <c r="F6" i="6"/>
  <c r="G6" i="6"/>
  <c r="H6" i="6"/>
  <c r="I6" i="6"/>
  <c r="A7" i="6"/>
  <c r="B7" i="6"/>
  <c r="C7" i="6"/>
  <c r="D7" i="6"/>
  <c r="E7" i="6"/>
  <c r="F7" i="6"/>
  <c r="G7" i="6"/>
  <c r="H7" i="6"/>
  <c r="I7" i="6"/>
  <c r="A8" i="6"/>
  <c r="B8" i="6"/>
  <c r="C8" i="6"/>
  <c r="D8" i="6"/>
  <c r="E8" i="6"/>
  <c r="F8" i="6"/>
  <c r="G8" i="6"/>
  <c r="H8" i="6"/>
  <c r="I8" i="6"/>
  <c r="A9" i="6"/>
  <c r="B9" i="6"/>
  <c r="C9" i="6"/>
  <c r="D9" i="6"/>
  <c r="E9" i="6"/>
  <c r="F9" i="6"/>
  <c r="G9" i="6"/>
  <c r="H9" i="6"/>
  <c r="I9" i="6"/>
  <c r="A10" i="6"/>
  <c r="B10" i="6"/>
  <c r="C10" i="6"/>
  <c r="D10" i="6"/>
  <c r="E10" i="6"/>
  <c r="F10" i="6"/>
  <c r="G10" i="6"/>
  <c r="H10" i="6"/>
  <c r="I10" i="6"/>
  <c r="A11" i="6"/>
  <c r="B11" i="6"/>
  <c r="C11" i="6"/>
  <c r="D11" i="6"/>
  <c r="E11" i="6"/>
  <c r="F11" i="6"/>
  <c r="G11" i="6"/>
  <c r="H11" i="6"/>
  <c r="I11" i="6"/>
  <c r="A12" i="6"/>
  <c r="B12" i="6"/>
  <c r="C12" i="6"/>
  <c r="D12" i="6"/>
  <c r="E12" i="6"/>
  <c r="F12" i="6"/>
  <c r="G12" i="6"/>
  <c r="H12" i="6"/>
  <c r="I12" i="6"/>
  <c r="A13" i="6"/>
  <c r="B13" i="6"/>
  <c r="C13" i="6"/>
  <c r="D13" i="6"/>
  <c r="E13" i="6"/>
  <c r="F13" i="6"/>
  <c r="G13" i="6"/>
  <c r="H13" i="6"/>
  <c r="I13" i="6"/>
  <c r="K13" i="6"/>
  <c r="A14" i="6"/>
  <c r="B14" i="6"/>
  <c r="C14" i="6"/>
  <c r="D14" i="6"/>
  <c r="E14" i="6"/>
  <c r="F14" i="6"/>
  <c r="G14" i="6"/>
  <c r="H14" i="6"/>
  <c r="I14" i="6"/>
  <c r="A15" i="6"/>
  <c r="B15" i="6"/>
  <c r="C15" i="6"/>
  <c r="D15" i="6"/>
  <c r="E15" i="6"/>
  <c r="F15" i="6"/>
  <c r="G15" i="6"/>
  <c r="H15" i="6"/>
  <c r="I15" i="6"/>
  <c r="A16" i="6"/>
  <c r="B16" i="6"/>
  <c r="C16" i="6"/>
  <c r="D16" i="6"/>
  <c r="E16" i="6"/>
  <c r="F16" i="6"/>
  <c r="G16" i="6"/>
  <c r="H16" i="6"/>
  <c r="I16" i="6"/>
  <c r="A17" i="6"/>
  <c r="B17" i="6"/>
  <c r="C17" i="6"/>
  <c r="D17" i="6"/>
  <c r="E17" i="6"/>
  <c r="F17" i="6"/>
  <c r="G17" i="6"/>
  <c r="H17" i="6"/>
  <c r="I17" i="6"/>
  <c r="A18" i="6"/>
  <c r="B18" i="6"/>
  <c r="C18" i="6"/>
  <c r="D18" i="6"/>
  <c r="E18" i="6"/>
  <c r="F18" i="6"/>
  <c r="G18" i="6"/>
  <c r="H18" i="6"/>
  <c r="I18" i="6"/>
  <c r="A19" i="6"/>
  <c r="B19" i="6"/>
  <c r="C19" i="6"/>
  <c r="D19" i="6"/>
  <c r="E19" i="6"/>
  <c r="F19" i="6"/>
  <c r="G19" i="6"/>
  <c r="H19" i="6"/>
  <c r="I19" i="6"/>
  <c r="A20" i="6"/>
  <c r="B20" i="6"/>
  <c r="C20" i="6"/>
  <c r="D20" i="6"/>
  <c r="E20" i="6"/>
  <c r="F20" i="6"/>
  <c r="G20" i="6"/>
  <c r="H20" i="6"/>
  <c r="I20" i="6"/>
  <c r="A21" i="6"/>
  <c r="B21" i="6"/>
  <c r="C21" i="6"/>
  <c r="D21" i="6"/>
  <c r="E21" i="6"/>
  <c r="F21" i="6"/>
  <c r="G21" i="6"/>
  <c r="H21" i="6"/>
  <c r="I21" i="6"/>
  <c r="A22" i="6"/>
  <c r="B22" i="6"/>
  <c r="C22" i="6"/>
  <c r="D22" i="6"/>
  <c r="E22" i="6"/>
  <c r="F22" i="6"/>
  <c r="G22" i="6"/>
  <c r="H22" i="6"/>
  <c r="I22" i="6"/>
  <c r="A23" i="6"/>
  <c r="B23" i="6"/>
  <c r="C23" i="6"/>
  <c r="D23" i="6"/>
  <c r="E23" i="6"/>
  <c r="F23" i="6"/>
  <c r="G23" i="6"/>
  <c r="H23" i="6"/>
  <c r="I23" i="6"/>
  <c r="A24" i="6"/>
  <c r="B24" i="6"/>
  <c r="C24" i="6"/>
  <c r="D24" i="6"/>
  <c r="E24" i="6"/>
  <c r="F24" i="6"/>
  <c r="G24" i="6"/>
  <c r="H24" i="6"/>
  <c r="I24" i="6"/>
  <c r="A25" i="6"/>
  <c r="B25" i="6"/>
  <c r="C25" i="6"/>
  <c r="D25" i="6"/>
  <c r="E25" i="6"/>
  <c r="F25" i="6"/>
  <c r="G25" i="6"/>
  <c r="H25" i="6"/>
  <c r="I25" i="6"/>
  <c r="A26" i="6"/>
  <c r="B26" i="6"/>
  <c r="C26" i="6"/>
  <c r="D26" i="6"/>
  <c r="E26" i="6"/>
  <c r="F26" i="6"/>
  <c r="G26" i="6"/>
  <c r="H26" i="6"/>
  <c r="I26" i="6"/>
  <c r="A27" i="6"/>
  <c r="B27" i="6"/>
  <c r="C27" i="6"/>
  <c r="D27" i="6"/>
  <c r="E27" i="6"/>
  <c r="F27" i="6"/>
  <c r="G27" i="6"/>
  <c r="H27" i="6"/>
  <c r="I27" i="6"/>
  <c r="A28" i="6"/>
  <c r="B28" i="6"/>
  <c r="C28" i="6"/>
  <c r="D28" i="6"/>
  <c r="E28" i="6"/>
  <c r="F28" i="6"/>
  <c r="G28" i="6"/>
  <c r="H28" i="6"/>
  <c r="I28" i="6"/>
  <c r="A29" i="6"/>
  <c r="B29" i="6"/>
  <c r="C29" i="6"/>
  <c r="D29" i="6"/>
  <c r="E29" i="6"/>
  <c r="F29" i="6"/>
  <c r="G29" i="6"/>
  <c r="H29" i="6"/>
  <c r="I29" i="6"/>
  <c r="A30" i="6"/>
  <c r="B30" i="6"/>
  <c r="C30" i="6"/>
  <c r="D30" i="6"/>
  <c r="E30" i="6"/>
  <c r="F30" i="6"/>
  <c r="G30" i="6"/>
  <c r="H30" i="6"/>
  <c r="I30" i="6"/>
  <c r="A31" i="6"/>
  <c r="B31" i="6"/>
  <c r="C31" i="6"/>
  <c r="D31" i="6"/>
  <c r="E31" i="6"/>
  <c r="F31" i="6"/>
  <c r="G31" i="6"/>
  <c r="H31" i="6"/>
  <c r="I31" i="6"/>
  <c r="A32" i="6"/>
  <c r="B32" i="6"/>
  <c r="C32" i="6"/>
  <c r="D32" i="6"/>
  <c r="E32" i="6"/>
  <c r="F32" i="6"/>
  <c r="G32" i="6"/>
  <c r="H32" i="6"/>
  <c r="I32" i="6"/>
  <c r="A33" i="6"/>
  <c r="B33" i="6"/>
  <c r="C33" i="6"/>
  <c r="D33" i="6"/>
  <c r="E33" i="6"/>
  <c r="F33" i="6"/>
  <c r="G33" i="6"/>
  <c r="H33" i="6"/>
  <c r="I33" i="6"/>
  <c r="A34" i="6"/>
  <c r="B34" i="6"/>
  <c r="C34" i="6"/>
  <c r="D34" i="6"/>
  <c r="E34" i="6"/>
  <c r="F34" i="6"/>
  <c r="G34" i="6"/>
  <c r="H34" i="6"/>
  <c r="I34" i="6"/>
  <c r="A35" i="6"/>
  <c r="B35" i="6"/>
  <c r="C35" i="6"/>
  <c r="D35" i="6"/>
  <c r="E35" i="6"/>
  <c r="F35" i="6"/>
  <c r="G35" i="6"/>
  <c r="H35" i="6"/>
  <c r="I35" i="6"/>
  <c r="A36" i="6"/>
  <c r="B36" i="6"/>
  <c r="C36" i="6"/>
  <c r="D36" i="6"/>
  <c r="E36" i="6"/>
  <c r="F36" i="6"/>
  <c r="G36" i="6"/>
  <c r="H36" i="6"/>
  <c r="I36" i="6"/>
  <c r="A37" i="6"/>
  <c r="B37" i="6"/>
  <c r="C37" i="6"/>
  <c r="D37" i="6"/>
  <c r="E37" i="6"/>
  <c r="F37" i="6"/>
  <c r="G37" i="6"/>
  <c r="H37" i="6"/>
  <c r="I37" i="6"/>
  <c r="A38" i="6"/>
  <c r="B38" i="6"/>
  <c r="C38" i="6"/>
  <c r="D38" i="6"/>
  <c r="E38" i="6"/>
  <c r="F38" i="6"/>
  <c r="G38" i="6"/>
  <c r="H38" i="6"/>
  <c r="I38" i="6"/>
  <c r="A39" i="6"/>
  <c r="B39" i="6"/>
  <c r="C39" i="6"/>
  <c r="D39" i="6"/>
  <c r="E39" i="6"/>
  <c r="F39" i="6"/>
  <c r="G39" i="6"/>
  <c r="H39" i="6"/>
  <c r="I39" i="6"/>
  <c r="A40" i="6"/>
  <c r="B40" i="6"/>
  <c r="C40" i="6"/>
  <c r="D40" i="6"/>
  <c r="E40" i="6"/>
  <c r="F40" i="6"/>
  <c r="G40" i="6"/>
  <c r="H40" i="6"/>
  <c r="I40" i="6"/>
  <c r="A41" i="6"/>
  <c r="B41" i="6"/>
  <c r="C41" i="6"/>
  <c r="D41" i="6"/>
  <c r="E41" i="6"/>
  <c r="F41" i="6"/>
  <c r="G41" i="6"/>
  <c r="H41" i="6"/>
  <c r="I41" i="6"/>
  <c r="A42" i="6"/>
  <c r="B42" i="6"/>
  <c r="C42" i="6"/>
  <c r="D42" i="6"/>
  <c r="E42" i="6"/>
  <c r="F42" i="6"/>
  <c r="G42" i="6"/>
  <c r="H42" i="6"/>
  <c r="I42" i="6"/>
  <c r="A43" i="6"/>
  <c r="B43" i="6"/>
  <c r="C43" i="6"/>
  <c r="D43" i="6"/>
  <c r="E43" i="6"/>
  <c r="F43" i="6"/>
  <c r="G43" i="6"/>
  <c r="H43" i="6"/>
  <c r="I43" i="6"/>
  <c r="A44" i="6"/>
  <c r="B44" i="6"/>
  <c r="C44" i="6"/>
  <c r="D44" i="6"/>
  <c r="E44" i="6"/>
  <c r="F44" i="6"/>
  <c r="G44" i="6"/>
  <c r="H44" i="6"/>
  <c r="I44" i="6"/>
  <c r="A45" i="6"/>
  <c r="B45" i="6"/>
  <c r="C45" i="6"/>
  <c r="D45" i="6"/>
  <c r="E45" i="6"/>
  <c r="F45" i="6"/>
  <c r="G45" i="6"/>
  <c r="H45" i="6"/>
  <c r="I45" i="6"/>
  <c r="A46" i="6"/>
  <c r="B46" i="6"/>
  <c r="C46" i="6"/>
  <c r="D46" i="6"/>
  <c r="E46" i="6"/>
  <c r="F46" i="6"/>
  <c r="G46" i="6"/>
  <c r="H46" i="6"/>
  <c r="I46" i="6"/>
  <c r="A47" i="6"/>
  <c r="B47" i="6"/>
  <c r="C47" i="6"/>
  <c r="D47" i="6"/>
  <c r="E47" i="6"/>
  <c r="F47" i="6"/>
  <c r="G47" i="6"/>
  <c r="H47" i="6"/>
  <c r="I47" i="6"/>
  <c r="A48" i="6"/>
  <c r="B48" i="6"/>
  <c r="C48" i="6"/>
  <c r="D48" i="6"/>
  <c r="E48" i="6"/>
  <c r="F48" i="6"/>
  <c r="G48" i="6"/>
  <c r="H48" i="6"/>
  <c r="I48" i="6"/>
  <c r="A49" i="6"/>
  <c r="B49" i="6"/>
  <c r="C49" i="6"/>
  <c r="D49" i="6"/>
  <c r="E49" i="6"/>
  <c r="F49" i="6"/>
  <c r="G49" i="6"/>
  <c r="H49" i="6"/>
  <c r="I49" i="6"/>
  <c r="A50" i="6"/>
  <c r="B50" i="6"/>
  <c r="C50" i="6"/>
  <c r="D50" i="6"/>
  <c r="E50" i="6"/>
  <c r="F50" i="6"/>
  <c r="G50" i="6"/>
  <c r="H50" i="6"/>
  <c r="I50" i="6"/>
  <c r="A51" i="6"/>
  <c r="B51" i="6"/>
  <c r="C51" i="6"/>
  <c r="D51" i="6"/>
  <c r="E51" i="6"/>
  <c r="F51" i="6"/>
  <c r="G51" i="6"/>
  <c r="H51" i="6"/>
  <c r="I51" i="6"/>
  <c r="A52" i="6"/>
  <c r="B52" i="6"/>
  <c r="C52" i="6"/>
  <c r="D52" i="6"/>
  <c r="E52" i="6"/>
  <c r="F52" i="6"/>
  <c r="G52" i="6"/>
  <c r="H52" i="6"/>
  <c r="I52" i="6"/>
  <c r="A53" i="6"/>
  <c r="B53" i="6"/>
  <c r="C53" i="6"/>
  <c r="D53" i="6"/>
  <c r="E53" i="6"/>
  <c r="F53" i="6"/>
  <c r="G53" i="6"/>
  <c r="H53" i="6"/>
  <c r="I53" i="6"/>
  <c r="A54" i="6"/>
  <c r="B54" i="6"/>
  <c r="C54" i="6"/>
  <c r="D54" i="6"/>
  <c r="E54" i="6"/>
  <c r="F54" i="6"/>
  <c r="G54" i="6"/>
  <c r="H54" i="6"/>
  <c r="I54" i="6"/>
  <c r="A55" i="6"/>
  <c r="B55" i="6"/>
  <c r="C55" i="6"/>
  <c r="D55" i="6"/>
  <c r="E55" i="6"/>
  <c r="F55" i="6"/>
  <c r="G55" i="6"/>
  <c r="H55" i="6"/>
  <c r="I55" i="6"/>
  <c r="A56" i="6"/>
  <c r="B56" i="6"/>
  <c r="C56" i="6"/>
  <c r="D56" i="6"/>
  <c r="E56" i="6"/>
  <c r="F56" i="6"/>
  <c r="G56" i="6"/>
  <c r="H56" i="6"/>
  <c r="I56" i="6"/>
  <c r="A57" i="6"/>
  <c r="B57" i="6"/>
  <c r="C57" i="6"/>
  <c r="D57" i="6"/>
  <c r="E57" i="6"/>
  <c r="F57" i="6"/>
  <c r="G57" i="6"/>
  <c r="H57" i="6"/>
  <c r="I57" i="6"/>
  <c r="A58" i="6"/>
  <c r="B58" i="6"/>
  <c r="C58" i="6"/>
  <c r="D58" i="6"/>
  <c r="E58" i="6"/>
  <c r="F58" i="6"/>
  <c r="G58" i="6"/>
  <c r="H58" i="6"/>
  <c r="I58" i="6"/>
  <c r="A59" i="6"/>
  <c r="B59" i="6"/>
  <c r="C59" i="6"/>
  <c r="D59" i="6"/>
  <c r="E59" i="6"/>
  <c r="F59" i="6"/>
  <c r="G59" i="6"/>
  <c r="H59" i="6"/>
  <c r="I59" i="6"/>
  <c r="A60" i="6"/>
  <c r="B60" i="6"/>
  <c r="C60" i="6"/>
  <c r="D60" i="6"/>
  <c r="E60" i="6"/>
  <c r="F60" i="6"/>
  <c r="G60" i="6"/>
  <c r="H60" i="6"/>
  <c r="I60" i="6"/>
  <c r="A61" i="6"/>
  <c r="B61" i="6"/>
  <c r="C61" i="6"/>
  <c r="D61" i="6"/>
  <c r="E61" i="6"/>
  <c r="F61" i="6"/>
  <c r="G61" i="6"/>
  <c r="H61" i="6"/>
  <c r="I61" i="6"/>
  <c r="A62" i="6"/>
  <c r="B62" i="6"/>
  <c r="C62" i="6"/>
  <c r="D62" i="6"/>
  <c r="E62" i="6"/>
  <c r="F62" i="6"/>
  <c r="G62" i="6"/>
  <c r="H62" i="6"/>
  <c r="I62" i="6"/>
  <c r="A63" i="6"/>
  <c r="B63" i="6"/>
  <c r="C63" i="6"/>
  <c r="D63" i="6"/>
  <c r="E63" i="6"/>
  <c r="F63" i="6"/>
  <c r="G63" i="6"/>
  <c r="H63" i="6"/>
  <c r="I63" i="6"/>
  <c r="A64" i="6"/>
  <c r="B64" i="6"/>
  <c r="C64" i="6"/>
  <c r="D64" i="6"/>
  <c r="E64" i="6"/>
  <c r="F64" i="6"/>
  <c r="G64" i="6"/>
  <c r="H64" i="6"/>
  <c r="I64" i="6"/>
  <c r="A65" i="6"/>
  <c r="B65" i="6"/>
  <c r="C65" i="6"/>
  <c r="D65" i="6"/>
  <c r="E65" i="6"/>
  <c r="F65" i="6"/>
  <c r="G65" i="6"/>
  <c r="H65" i="6"/>
  <c r="I65" i="6"/>
  <c r="A66" i="6"/>
  <c r="B66" i="6"/>
  <c r="C66" i="6"/>
  <c r="D66" i="6"/>
  <c r="E66" i="6"/>
  <c r="F66" i="6"/>
  <c r="G66" i="6"/>
  <c r="H66" i="6"/>
  <c r="I66" i="6"/>
  <c r="A67" i="6"/>
  <c r="B67" i="6"/>
  <c r="C67" i="6"/>
  <c r="D67" i="6"/>
  <c r="E67" i="6"/>
  <c r="F67" i="6"/>
  <c r="G67" i="6"/>
  <c r="H67" i="6"/>
  <c r="I67" i="6"/>
  <c r="A68" i="6"/>
  <c r="B68" i="6"/>
  <c r="C68" i="6"/>
  <c r="D68" i="6"/>
  <c r="E68" i="6"/>
  <c r="F68" i="6"/>
  <c r="G68" i="6"/>
  <c r="H68" i="6"/>
  <c r="I68" i="6"/>
  <c r="A69" i="6"/>
  <c r="B69" i="6"/>
  <c r="C69" i="6"/>
  <c r="D69" i="6"/>
  <c r="E69" i="6"/>
  <c r="F69" i="6"/>
  <c r="G69" i="6"/>
  <c r="H69" i="6"/>
  <c r="I69" i="6"/>
  <c r="A70" i="6"/>
  <c r="B70" i="6"/>
  <c r="C70" i="6"/>
  <c r="D70" i="6"/>
  <c r="E70" i="6"/>
  <c r="F70" i="6"/>
  <c r="G70" i="6"/>
  <c r="H70" i="6"/>
  <c r="I70" i="6"/>
  <c r="A71" i="6"/>
  <c r="B71" i="6"/>
  <c r="C71" i="6"/>
  <c r="D71" i="6"/>
  <c r="E71" i="6"/>
  <c r="F71" i="6"/>
  <c r="G71" i="6"/>
  <c r="H71" i="6"/>
  <c r="I71" i="6"/>
  <c r="A72" i="6"/>
  <c r="B72" i="6"/>
  <c r="C72" i="6"/>
  <c r="D72" i="6"/>
  <c r="E72" i="6"/>
  <c r="F72" i="6"/>
  <c r="G72" i="6"/>
  <c r="H72" i="6"/>
  <c r="I72" i="6"/>
  <c r="A73" i="6"/>
  <c r="B73" i="6"/>
  <c r="C73" i="6"/>
  <c r="D73" i="6"/>
  <c r="E73" i="6"/>
  <c r="F73" i="6"/>
  <c r="G73" i="6"/>
  <c r="H73" i="6"/>
  <c r="I73" i="6"/>
  <c r="A74" i="6"/>
  <c r="B74" i="6"/>
  <c r="C74" i="6"/>
  <c r="D74" i="6"/>
  <c r="E74" i="6"/>
  <c r="F74" i="6"/>
  <c r="G74" i="6"/>
  <c r="H74" i="6"/>
  <c r="I74" i="6"/>
  <c r="A75" i="6"/>
  <c r="B75" i="6"/>
  <c r="C75" i="6"/>
  <c r="D75" i="6"/>
  <c r="E75" i="6"/>
  <c r="F75" i="6"/>
  <c r="G75" i="6"/>
  <c r="H75" i="6"/>
  <c r="I75" i="6"/>
  <c r="A76" i="6"/>
  <c r="B76" i="6"/>
  <c r="C76" i="6"/>
  <c r="D76" i="6"/>
  <c r="E76" i="6"/>
  <c r="F76" i="6"/>
  <c r="G76" i="6"/>
  <c r="H76" i="6"/>
  <c r="I76" i="6"/>
  <c r="A77" i="6"/>
  <c r="B77" i="6"/>
  <c r="C77" i="6"/>
  <c r="D77" i="6"/>
  <c r="E77" i="6"/>
  <c r="F77" i="6"/>
  <c r="G77" i="6"/>
  <c r="H77" i="6"/>
  <c r="I77" i="6"/>
  <c r="A78" i="6"/>
  <c r="B78" i="6"/>
  <c r="C78" i="6"/>
  <c r="D78" i="6"/>
  <c r="E78" i="6"/>
  <c r="F78" i="6"/>
  <c r="G78" i="6"/>
  <c r="H78" i="6"/>
  <c r="I78" i="6"/>
  <c r="A79" i="6"/>
  <c r="B79" i="6"/>
  <c r="C79" i="6"/>
  <c r="D79" i="6"/>
  <c r="E79" i="6"/>
  <c r="F79" i="6"/>
  <c r="G79" i="6"/>
  <c r="H79" i="6"/>
  <c r="I79" i="6"/>
  <c r="A80" i="6"/>
  <c r="B80" i="6"/>
  <c r="C80" i="6"/>
  <c r="D80" i="6"/>
  <c r="E80" i="6"/>
  <c r="F80" i="6"/>
  <c r="G80" i="6"/>
  <c r="H80" i="6"/>
  <c r="I80" i="6"/>
  <c r="A81" i="6"/>
  <c r="B81" i="6"/>
  <c r="C81" i="6"/>
  <c r="D81" i="6"/>
  <c r="E81" i="6"/>
  <c r="F81" i="6"/>
  <c r="G81" i="6"/>
  <c r="H81" i="6"/>
  <c r="I81" i="6"/>
  <c r="A82" i="6"/>
  <c r="B82" i="6"/>
  <c r="C82" i="6"/>
  <c r="D82" i="6"/>
  <c r="E82" i="6"/>
  <c r="F82" i="6"/>
  <c r="G82" i="6"/>
  <c r="H82" i="6"/>
  <c r="I82" i="6"/>
  <c r="A83" i="6"/>
  <c r="B83" i="6"/>
  <c r="C83" i="6"/>
  <c r="D83" i="6"/>
  <c r="E83" i="6"/>
  <c r="F83" i="6"/>
  <c r="G83" i="6"/>
  <c r="H83" i="6"/>
  <c r="I83" i="6"/>
  <c r="A84" i="6"/>
  <c r="B84" i="6"/>
  <c r="C84" i="6"/>
  <c r="D84" i="6"/>
  <c r="E84" i="6"/>
  <c r="F84" i="6"/>
  <c r="G84" i="6"/>
  <c r="H84" i="6"/>
  <c r="I84" i="6"/>
  <c r="A85" i="6"/>
  <c r="B85" i="6"/>
  <c r="C85" i="6"/>
  <c r="D85" i="6"/>
  <c r="E85" i="6"/>
  <c r="F85" i="6"/>
  <c r="G85" i="6"/>
  <c r="H85" i="6"/>
  <c r="I85" i="6"/>
  <c r="A86" i="6"/>
  <c r="B86" i="6"/>
  <c r="C86" i="6"/>
  <c r="D86" i="6"/>
  <c r="E86" i="6"/>
  <c r="F86" i="6"/>
  <c r="G86" i="6"/>
  <c r="H86" i="6"/>
  <c r="I86" i="6"/>
  <c r="A87" i="6"/>
  <c r="B87" i="6"/>
  <c r="C87" i="6"/>
  <c r="D87" i="6"/>
  <c r="E87" i="6"/>
  <c r="F87" i="6"/>
  <c r="G87" i="6"/>
  <c r="H87" i="6"/>
  <c r="I87" i="6"/>
  <c r="A88" i="6"/>
  <c r="B88" i="6"/>
  <c r="C88" i="6"/>
  <c r="D88" i="6"/>
  <c r="E88" i="6"/>
  <c r="F88" i="6"/>
  <c r="G88" i="6"/>
  <c r="H88" i="6"/>
  <c r="I88" i="6"/>
  <c r="A89" i="6"/>
  <c r="B89" i="6"/>
  <c r="C89" i="6"/>
  <c r="D89" i="6"/>
  <c r="E89" i="6"/>
  <c r="F89" i="6"/>
  <c r="G89" i="6"/>
  <c r="H89" i="6"/>
  <c r="I89" i="6"/>
  <c r="A90" i="6"/>
  <c r="B90" i="6"/>
  <c r="C90" i="6"/>
  <c r="D90" i="6"/>
  <c r="E90" i="6"/>
  <c r="F90" i="6"/>
  <c r="G90" i="6"/>
  <c r="H90" i="6"/>
  <c r="I90" i="6"/>
  <c r="A91" i="6"/>
  <c r="B91" i="6"/>
  <c r="C91" i="6"/>
  <c r="D91" i="6"/>
  <c r="E91" i="6"/>
  <c r="F91" i="6"/>
  <c r="G91" i="6"/>
  <c r="H91" i="6"/>
  <c r="I91" i="6"/>
  <c r="A92" i="6"/>
  <c r="B92" i="6"/>
  <c r="C92" i="6"/>
  <c r="D92" i="6"/>
  <c r="E92" i="6"/>
  <c r="F92" i="6"/>
  <c r="G92" i="6"/>
  <c r="H92" i="6"/>
  <c r="I92" i="6"/>
  <c r="A93" i="6"/>
  <c r="B93" i="6"/>
  <c r="C93" i="6"/>
  <c r="D93" i="6"/>
  <c r="E93" i="6"/>
  <c r="F93" i="6"/>
  <c r="G93" i="6"/>
  <c r="H93" i="6"/>
  <c r="I93" i="6"/>
  <c r="A94" i="6"/>
  <c r="B94" i="6"/>
  <c r="C94" i="6"/>
  <c r="D94" i="6"/>
  <c r="E94" i="6"/>
  <c r="F94" i="6"/>
  <c r="G94" i="6"/>
  <c r="H94" i="6"/>
  <c r="I94" i="6"/>
  <c r="A95" i="6"/>
  <c r="B95" i="6"/>
  <c r="C95" i="6"/>
  <c r="D95" i="6"/>
  <c r="E95" i="6"/>
  <c r="F95" i="6"/>
  <c r="G95" i="6"/>
  <c r="H95" i="6"/>
  <c r="I95" i="6"/>
  <c r="A96" i="6"/>
  <c r="B96" i="6"/>
  <c r="C96" i="6"/>
  <c r="D96" i="6"/>
  <c r="E96" i="6"/>
  <c r="F96" i="6"/>
  <c r="G96" i="6"/>
  <c r="H96" i="6"/>
  <c r="I96" i="6"/>
  <c r="A97" i="6"/>
  <c r="B97" i="6"/>
  <c r="C97" i="6"/>
  <c r="D97" i="6"/>
  <c r="E97" i="6"/>
  <c r="F97" i="6"/>
  <c r="G97" i="6"/>
  <c r="H97" i="6"/>
  <c r="I97" i="6"/>
  <c r="A98" i="6"/>
  <c r="B98" i="6"/>
  <c r="C98" i="6"/>
  <c r="D98" i="6"/>
  <c r="E98" i="6"/>
  <c r="F98" i="6"/>
  <c r="G98" i="6"/>
  <c r="H98" i="6"/>
  <c r="I98" i="6"/>
  <c r="A99" i="6"/>
  <c r="B99" i="6"/>
  <c r="C99" i="6"/>
  <c r="D99" i="6"/>
  <c r="E99" i="6"/>
  <c r="F99" i="6"/>
  <c r="G99" i="6"/>
  <c r="H99" i="6"/>
  <c r="I99" i="6"/>
  <c r="A100" i="6"/>
  <c r="B100" i="6"/>
  <c r="C100" i="6"/>
  <c r="D100" i="6"/>
  <c r="E100" i="6"/>
  <c r="F100" i="6"/>
  <c r="G100" i="6"/>
  <c r="H100" i="6"/>
  <c r="I100" i="6"/>
  <c r="A101" i="6"/>
  <c r="B101" i="6"/>
  <c r="C101" i="6"/>
  <c r="D101" i="6"/>
  <c r="E101" i="6"/>
  <c r="F101" i="6"/>
  <c r="G101" i="6"/>
  <c r="H101" i="6"/>
  <c r="I101" i="6"/>
  <c r="A102" i="6"/>
  <c r="B102" i="6"/>
  <c r="C102" i="6"/>
  <c r="D102" i="6"/>
  <c r="E102" i="6"/>
  <c r="F102" i="6"/>
  <c r="G102" i="6"/>
  <c r="H102" i="6"/>
  <c r="I102" i="6"/>
  <c r="A103" i="6"/>
  <c r="B103" i="6"/>
  <c r="C103" i="6"/>
  <c r="D103" i="6"/>
  <c r="E103" i="6"/>
  <c r="F103" i="6"/>
  <c r="G103" i="6"/>
  <c r="H103" i="6"/>
  <c r="I103" i="6"/>
  <c r="C2" i="7"/>
  <c r="N4" i="7"/>
  <c r="D2" i="7"/>
  <c r="B2" i="7"/>
  <c r="E2" i="7"/>
  <c r="N7" i="7"/>
  <c r="G2" i="7"/>
  <c r="H2" i="7"/>
  <c r="N8" i="7"/>
  <c r="J2" i="7"/>
  <c r="K2" i="7"/>
  <c r="A3" i="7"/>
  <c r="B3" i="7"/>
  <c r="C3" i="7"/>
  <c r="D3" i="7"/>
  <c r="E3" i="7"/>
  <c r="G3" i="7"/>
  <c r="H3" i="7"/>
  <c r="J3" i="7"/>
  <c r="K3" i="7"/>
  <c r="A4" i="7"/>
  <c r="B4" i="7"/>
  <c r="C4" i="7"/>
  <c r="D4" i="7"/>
  <c r="E4" i="7"/>
  <c r="G4" i="7"/>
  <c r="H4" i="7"/>
  <c r="J4" i="7"/>
  <c r="K4" i="7"/>
  <c r="A5" i="7"/>
  <c r="B5" i="7"/>
  <c r="C5" i="7"/>
  <c r="D5" i="7"/>
  <c r="E5" i="7"/>
  <c r="G5" i="7"/>
  <c r="H5" i="7"/>
  <c r="J5" i="7"/>
  <c r="K5" i="7"/>
  <c r="A6" i="7"/>
  <c r="B6" i="7"/>
  <c r="C6" i="7"/>
  <c r="D6" i="7"/>
  <c r="E6" i="7"/>
  <c r="G6" i="7"/>
  <c r="H6" i="7"/>
  <c r="J6" i="7"/>
  <c r="K6" i="7"/>
  <c r="A7" i="7"/>
  <c r="B7" i="7"/>
  <c r="C7" i="7"/>
  <c r="D7" i="7"/>
  <c r="E7" i="7"/>
  <c r="G7" i="7"/>
  <c r="H7" i="7"/>
  <c r="J7" i="7"/>
  <c r="K7" i="7"/>
  <c r="A8" i="7"/>
  <c r="B8" i="7"/>
  <c r="C8" i="7"/>
  <c r="D8" i="7"/>
  <c r="E8" i="7"/>
  <c r="G8" i="7"/>
  <c r="H8" i="7"/>
  <c r="J8" i="7"/>
  <c r="K8" i="7"/>
  <c r="A9" i="7"/>
  <c r="B9" i="7"/>
  <c r="C9" i="7"/>
  <c r="D9" i="7"/>
  <c r="E9" i="7"/>
  <c r="G9" i="7"/>
  <c r="H9" i="7"/>
  <c r="J9" i="7"/>
  <c r="K9" i="7"/>
  <c r="A10" i="7"/>
  <c r="B10" i="7"/>
  <c r="C10" i="7"/>
  <c r="D10" i="7"/>
  <c r="E10" i="7"/>
  <c r="G10" i="7"/>
  <c r="H10" i="7"/>
  <c r="J10" i="7"/>
  <c r="K10" i="7"/>
  <c r="A11" i="7"/>
  <c r="B11" i="7"/>
  <c r="C11" i="7"/>
  <c r="D11" i="7"/>
  <c r="E11" i="7"/>
  <c r="G11" i="7"/>
  <c r="H11" i="7"/>
  <c r="J11" i="7"/>
  <c r="K11" i="7"/>
  <c r="A12" i="7"/>
  <c r="B12" i="7"/>
  <c r="C12" i="7"/>
  <c r="D12" i="7"/>
  <c r="E12" i="7"/>
  <c r="G12" i="7"/>
  <c r="H12" i="7"/>
  <c r="J12" i="7"/>
  <c r="K12" i="7"/>
  <c r="A13" i="7"/>
  <c r="B13" i="7"/>
  <c r="C13" i="7"/>
  <c r="D13" i="7"/>
  <c r="E13" i="7"/>
  <c r="G13" i="7"/>
  <c r="H13" i="7"/>
  <c r="J13" i="7"/>
  <c r="K13" i="7"/>
  <c r="A14" i="7"/>
  <c r="B14" i="7"/>
  <c r="C14" i="7"/>
  <c r="D14" i="7"/>
  <c r="E14" i="7"/>
  <c r="G14" i="7"/>
  <c r="H14" i="7"/>
  <c r="J14" i="7"/>
  <c r="K14" i="7"/>
  <c r="A15" i="7"/>
  <c r="B15" i="7"/>
  <c r="C15" i="7"/>
  <c r="D15" i="7"/>
  <c r="E15" i="7"/>
  <c r="G15" i="7"/>
  <c r="H15" i="7"/>
  <c r="J15" i="7"/>
  <c r="K15" i="7"/>
  <c r="A16" i="7"/>
  <c r="B16" i="7"/>
  <c r="C16" i="7"/>
  <c r="D16" i="7"/>
  <c r="E16" i="7"/>
  <c r="G16" i="7"/>
  <c r="H16" i="7"/>
  <c r="J16" i="7"/>
  <c r="K16" i="7"/>
  <c r="A17" i="7"/>
  <c r="B17" i="7"/>
  <c r="C17" i="7"/>
  <c r="D17" i="7"/>
  <c r="E17" i="7"/>
  <c r="G17" i="7"/>
  <c r="H17" i="7"/>
  <c r="J17" i="7"/>
  <c r="K17" i="7"/>
  <c r="A18" i="7"/>
  <c r="B18" i="7"/>
  <c r="C18" i="7"/>
  <c r="D18" i="7"/>
  <c r="E18" i="7"/>
  <c r="G18" i="7"/>
  <c r="H18" i="7"/>
  <c r="J18" i="7"/>
  <c r="K18" i="7"/>
  <c r="A19" i="7"/>
  <c r="B19" i="7"/>
  <c r="C19" i="7"/>
  <c r="D19" i="7"/>
  <c r="E19" i="7"/>
  <c r="G19" i="7"/>
  <c r="H19" i="7"/>
  <c r="J19" i="7"/>
  <c r="K19" i="7"/>
  <c r="A20" i="7"/>
  <c r="B20" i="7"/>
  <c r="C20" i="7"/>
  <c r="D20" i="7"/>
  <c r="E20" i="7"/>
  <c r="G20" i="7"/>
  <c r="H20" i="7"/>
  <c r="J20" i="7"/>
  <c r="K20" i="7"/>
  <c r="A21" i="7"/>
  <c r="B21" i="7"/>
  <c r="C21" i="7"/>
  <c r="D21" i="7"/>
  <c r="E21" i="7"/>
  <c r="G21" i="7"/>
  <c r="H21" i="7"/>
  <c r="J21" i="7"/>
  <c r="K21" i="7"/>
  <c r="A22" i="7"/>
  <c r="B22" i="7"/>
  <c r="C22" i="7"/>
  <c r="D22" i="7"/>
  <c r="E22" i="7"/>
  <c r="G22" i="7"/>
  <c r="H22" i="7"/>
  <c r="J22" i="7"/>
  <c r="K22" i="7"/>
  <c r="A23" i="7"/>
  <c r="B23" i="7"/>
  <c r="C23" i="7"/>
  <c r="D23" i="7"/>
  <c r="E23" i="7"/>
  <c r="G23" i="7"/>
  <c r="H23" i="7"/>
  <c r="J23" i="7"/>
  <c r="K23" i="7"/>
  <c r="A24" i="7"/>
  <c r="B24" i="7"/>
  <c r="C24" i="7"/>
  <c r="D24" i="7"/>
  <c r="E24" i="7"/>
  <c r="G24" i="7"/>
  <c r="H24" i="7"/>
  <c r="J24" i="7"/>
  <c r="K24" i="7"/>
  <c r="A25" i="7"/>
  <c r="B25" i="7"/>
  <c r="C25" i="7"/>
  <c r="D25" i="7"/>
  <c r="E25" i="7"/>
  <c r="G25" i="7"/>
  <c r="H25" i="7"/>
  <c r="J25" i="7"/>
  <c r="K25" i="7"/>
  <c r="A26" i="7"/>
  <c r="B26" i="7"/>
  <c r="C26" i="7"/>
  <c r="D26" i="7"/>
  <c r="E26" i="7"/>
  <c r="G26" i="7"/>
  <c r="H26" i="7"/>
  <c r="J26" i="7"/>
  <c r="K26" i="7"/>
  <c r="A27" i="7"/>
  <c r="B27" i="7"/>
  <c r="C27" i="7"/>
  <c r="D27" i="7"/>
  <c r="E27" i="7"/>
  <c r="G27" i="7"/>
  <c r="H27" i="7"/>
  <c r="J27" i="7"/>
  <c r="K27" i="7"/>
  <c r="A28" i="7"/>
  <c r="B28" i="7"/>
  <c r="C28" i="7"/>
  <c r="D28" i="7"/>
  <c r="E28" i="7"/>
  <c r="G28" i="7"/>
  <c r="H28" i="7"/>
  <c r="J28" i="7"/>
  <c r="K28" i="7"/>
  <c r="A29" i="7"/>
  <c r="B29" i="7"/>
  <c r="C29" i="7"/>
  <c r="D29" i="7"/>
  <c r="E29" i="7"/>
  <c r="G29" i="7"/>
  <c r="H29" i="7"/>
  <c r="J29" i="7"/>
  <c r="K29" i="7"/>
  <c r="A30" i="7"/>
  <c r="B30" i="7"/>
  <c r="C30" i="7"/>
  <c r="D30" i="7"/>
  <c r="E30" i="7"/>
  <c r="G30" i="7"/>
  <c r="H30" i="7"/>
  <c r="J30" i="7"/>
  <c r="K30" i="7"/>
  <c r="A31" i="7"/>
  <c r="B31" i="7"/>
  <c r="C31" i="7"/>
  <c r="D31" i="7"/>
  <c r="E31" i="7"/>
  <c r="G31" i="7"/>
  <c r="H31" i="7"/>
  <c r="J31" i="7"/>
  <c r="K31" i="7"/>
  <c r="A32" i="7"/>
  <c r="B32" i="7"/>
  <c r="C32" i="7"/>
  <c r="D32" i="7"/>
  <c r="E32" i="7"/>
  <c r="G32" i="7"/>
  <c r="H32" i="7"/>
  <c r="J32" i="7"/>
  <c r="K32" i="7"/>
  <c r="A33" i="7"/>
  <c r="B33" i="7"/>
  <c r="C33" i="7"/>
  <c r="D33" i="7"/>
  <c r="E33" i="7"/>
  <c r="G33" i="7"/>
  <c r="H33" i="7"/>
  <c r="J33" i="7"/>
  <c r="K33" i="7"/>
  <c r="A34" i="7"/>
  <c r="B34" i="7"/>
  <c r="C34" i="7"/>
  <c r="D34" i="7"/>
  <c r="E34" i="7"/>
  <c r="G34" i="7"/>
  <c r="H34" i="7"/>
  <c r="J34" i="7"/>
  <c r="K34" i="7"/>
  <c r="A35" i="7"/>
  <c r="B35" i="7"/>
  <c r="C35" i="7"/>
  <c r="D35" i="7"/>
  <c r="E35" i="7"/>
  <c r="G35" i="7"/>
  <c r="H35" i="7"/>
  <c r="J35" i="7"/>
  <c r="K35" i="7"/>
  <c r="A36" i="7"/>
  <c r="B36" i="7"/>
  <c r="C36" i="7"/>
  <c r="D36" i="7"/>
  <c r="E36" i="7"/>
  <c r="G36" i="7"/>
  <c r="H36" i="7"/>
  <c r="J36" i="7"/>
  <c r="K36" i="7"/>
  <c r="A37" i="7"/>
  <c r="B37" i="7"/>
  <c r="C37" i="7"/>
  <c r="D37" i="7"/>
  <c r="E37" i="7"/>
  <c r="G37" i="7"/>
  <c r="H37" i="7"/>
  <c r="J37" i="7"/>
  <c r="K37" i="7"/>
  <c r="A38" i="7"/>
  <c r="B38" i="7"/>
  <c r="C38" i="7"/>
  <c r="D38" i="7"/>
  <c r="E38" i="7"/>
  <c r="G38" i="7"/>
  <c r="H38" i="7"/>
  <c r="J38" i="7"/>
  <c r="K38" i="7"/>
  <c r="A39" i="7"/>
  <c r="B39" i="7"/>
  <c r="C39" i="7"/>
  <c r="D39" i="7"/>
  <c r="E39" i="7"/>
  <c r="G39" i="7"/>
  <c r="H39" i="7"/>
  <c r="J39" i="7"/>
  <c r="K39" i="7"/>
  <c r="A40" i="7"/>
  <c r="B40" i="7"/>
  <c r="C40" i="7"/>
  <c r="D40" i="7"/>
  <c r="E40" i="7"/>
  <c r="G40" i="7"/>
  <c r="H40" i="7"/>
  <c r="J40" i="7"/>
  <c r="K40" i="7"/>
  <c r="A41" i="7"/>
  <c r="B41" i="7"/>
  <c r="C41" i="7"/>
  <c r="D41" i="7"/>
  <c r="E41" i="7"/>
  <c r="G41" i="7"/>
  <c r="H41" i="7"/>
  <c r="J41" i="7"/>
  <c r="K41" i="7"/>
  <c r="A42" i="7"/>
  <c r="B42" i="7"/>
  <c r="C42" i="7"/>
  <c r="D42" i="7"/>
  <c r="E42" i="7"/>
  <c r="G42" i="7"/>
  <c r="H42" i="7"/>
  <c r="J42" i="7"/>
  <c r="K42" i="7"/>
  <c r="A43" i="7"/>
  <c r="B43" i="7"/>
  <c r="C43" i="7"/>
  <c r="D43" i="7"/>
  <c r="E43" i="7"/>
  <c r="G43" i="7"/>
  <c r="H43" i="7"/>
  <c r="J43" i="7"/>
  <c r="K43" i="7"/>
  <c r="A44" i="7"/>
  <c r="B44" i="7"/>
  <c r="C44" i="7"/>
  <c r="D44" i="7"/>
  <c r="E44" i="7"/>
  <c r="G44" i="7"/>
  <c r="H44" i="7"/>
  <c r="J44" i="7"/>
  <c r="K44" i="7"/>
  <c r="A45" i="7"/>
  <c r="B45" i="7"/>
  <c r="C45" i="7"/>
  <c r="D45" i="7"/>
  <c r="E45" i="7"/>
  <c r="G45" i="7"/>
  <c r="H45" i="7"/>
  <c r="J45" i="7"/>
  <c r="K45" i="7"/>
  <c r="A46" i="7"/>
  <c r="B46" i="7"/>
  <c r="C46" i="7"/>
  <c r="D46" i="7"/>
  <c r="E46" i="7"/>
  <c r="G46" i="7"/>
  <c r="H46" i="7"/>
  <c r="J46" i="7"/>
  <c r="K46" i="7"/>
  <c r="A47" i="7"/>
  <c r="B47" i="7"/>
  <c r="C47" i="7"/>
  <c r="D47" i="7"/>
  <c r="E47" i="7"/>
  <c r="G47" i="7"/>
  <c r="H47" i="7"/>
  <c r="J47" i="7"/>
  <c r="K47" i="7"/>
  <c r="A48" i="7"/>
  <c r="B48" i="7"/>
  <c r="C48" i="7"/>
  <c r="D48" i="7"/>
  <c r="E48" i="7"/>
  <c r="G48" i="7"/>
  <c r="H48" i="7"/>
  <c r="J48" i="7"/>
  <c r="K48" i="7"/>
  <c r="A49" i="7"/>
  <c r="B49" i="7"/>
  <c r="C49" i="7"/>
  <c r="D49" i="7"/>
  <c r="E49" i="7"/>
  <c r="G49" i="7"/>
  <c r="H49" i="7"/>
  <c r="J49" i="7"/>
  <c r="K49" i="7"/>
  <c r="A50" i="7"/>
  <c r="B50" i="7"/>
  <c r="C50" i="7"/>
  <c r="D50" i="7"/>
  <c r="E50" i="7"/>
  <c r="G50" i="7"/>
  <c r="H50" i="7"/>
  <c r="J50" i="7"/>
  <c r="K50" i="7"/>
  <c r="A51" i="7"/>
  <c r="B51" i="7"/>
  <c r="C51" i="7"/>
  <c r="D51" i="7"/>
  <c r="E51" i="7"/>
  <c r="G51" i="7"/>
  <c r="H51" i="7"/>
  <c r="J51" i="7"/>
  <c r="K51" i="7"/>
  <c r="A52" i="7"/>
  <c r="B52" i="7"/>
  <c r="C52" i="7"/>
  <c r="D52" i="7"/>
  <c r="E52" i="7"/>
  <c r="G52" i="7"/>
  <c r="H52" i="7"/>
  <c r="J52" i="7"/>
  <c r="K52" i="7"/>
  <c r="A53" i="7"/>
  <c r="B53" i="7"/>
  <c r="C53" i="7"/>
  <c r="D53" i="7"/>
  <c r="E53" i="7"/>
  <c r="G53" i="7"/>
  <c r="H53" i="7"/>
  <c r="J53" i="7"/>
  <c r="K53" i="7"/>
  <c r="A54" i="7"/>
  <c r="B54" i="7"/>
  <c r="C54" i="7"/>
  <c r="D54" i="7"/>
  <c r="E54" i="7"/>
  <c r="G54" i="7"/>
  <c r="H54" i="7"/>
  <c r="J54" i="7"/>
  <c r="K54" i="7"/>
  <c r="A55" i="7"/>
  <c r="B55" i="7"/>
  <c r="C55" i="7"/>
  <c r="D55" i="7"/>
  <c r="E55" i="7"/>
  <c r="G55" i="7"/>
  <c r="H55" i="7"/>
  <c r="J55" i="7"/>
  <c r="K55" i="7"/>
  <c r="A56" i="7"/>
  <c r="B56" i="7"/>
  <c r="C56" i="7"/>
  <c r="D56" i="7"/>
  <c r="E56" i="7"/>
  <c r="G56" i="7"/>
  <c r="H56" i="7"/>
  <c r="J56" i="7"/>
  <c r="K56" i="7"/>
  <c r="A57" i="7"/>
  <c r="B57" i="7"/>
  <c r="C57" i="7"/>
  <c r="D57" i="7"/>
  <c r="E57" i="7"/>
  <c r="G57" i="7"/>
  <c r="H57" i="7"/>
  <c r="J57" i="7"/>
  <c r="K57" i="7"/>
  <c r="A58" i="7"/>
  <c r="B58" i="7"/>
  <c r="C58" i="7"/>
  <c r="D58" i="7"/>
  <c r="E58" i="7"/>
  <c r="G58" i="7"/>
  <c r="H58" i="7"/>
  <c r="J58" i="7"/>
  <c r="K58" i="7"/>
  <c r="A59" i="7"/>
  <c r="B59" i="7"/>
  <c r="C59" i="7"/>
  <c r="D59" i="7"/>
  <c r="E59" i="7"/>
  <c r="G59" i="7"/>
  <c r="H59" i="7"/>
  <c r="J59" i="7"/>
  <c r="K59" i="7"/>
  <c r="A60" i="7"/>
  <c r="B60" i="7"/>
  <c r="C60" i="7"/>
  <c r="D60" i="7"/>
  <c r="E60" i="7"/>
  <c r="G60" i="7"/>
  <c r="H60" i="7"/>
  <c r="J60" i="7"/>
  <c r="K60" i="7"/>
  <c r="A61" i="7"/>
  <c r="B61" i="7"/>
  <c r="C61" i="7"/>
  <c r="D61" i="7"/>
  <c r="E61" i="7"/>
  <c r="G61" i="7"/>
  <c r="H61" i="7"/>
  <c r="J61" i="7"/>
  <c r="K61" i="7"/>
  <c r="A62" i="7"/>
  <c r="B62" i="7"/>
  <c r="C62" i="7"/>
  <c r="D62" i="7"/>
  <c r="E62" i="7"/>
  <c r="G62" i="7"/>
  <c r="H62" i="7"/>
  <c r="J62" i="7"/>
  <c r="K62" i="7"/>
  <c r="A63" i="7"/>
  <c r="B63" i="7"/>
  <c r="C63" i="7"/>
  <c r="D63" i="7"/>
  <c r="E63" i="7"/>
  <c r="G63" i="7"/>
  <c r="H63" i="7"/>
  <c r="J63" i="7"/>
  <c r="K63" i="7"/>
  <c r="A64" i="7"/>
  <c r="B64" i="7"/>
  <c r="C64" i="7"/>
  <c r="D64" i="7"/>
  <c r="E64" i="7"/>
  <c r="G64" i="7"/>
  <c r="H64" i="7"/>
  <c r="J64" i="7"/>
  <c r="K64" i="7"/>
  <c r="A65" i="7"/>
  <c r="B65" i="7"/>
  <c r="C65" i="7"/>
  <c r="D65" i="7"/>
  <c r="E65" i="7"/>
  <c r="G65" i="7"/>
  <c r="H65" i="7"/>
  <c r="J65" i="7"/>
  <c r="K65" i="7"/>
  <c r="A66" i="7"/>
  <c r="B66" i="7"/>
  <c r="C66" i="7"/>
  <c r="D66" i="7"/>
  <c r="E66" i="7"/>
  <c r="G66" i="7"/>
  <c r="H66" i="7"/>
  <c r="J66" i="7"/>
  <c r="K66" i="7"/>
  <c r="A67" i="7"/>
  <c r="B67" i="7"/>
  <c r="C67" i="7"/>
  <c r="D67" i="7"/>
  <c r="E67" i="7"/>
  <c r="G67" i="7"/>
  <c r="H67" i="7"/>
  <c r="J67" i="7"/>
  <c r="K67" i="7"/>
  <c r="A68" i="7"/>
  <c r="B68" i="7"/>
  <c r="C68" i="7"/>
  <c r="D68" i="7"/>
  <c r="E68" i="7"/>
  <c r="G68" i="7"/>
  <c r="H68" i="7"/>
  <c r="J68" i="7"/>
  <c r="K68" i="7"/>
  <c r="A69" i="7"/>
  <c r="B69" i="7"/>
  <c r="C69" i="7"/>
  <c r="D69" i="7"/>
  <c r="E69" i="7"/>
  <c r="G69" i="7"/>
  <c r="H69" i="7"/>
  <c r="J69" i="7"/>
  <c r="K69" i="7"/>
  <c r="A70" i="7"/>
  <c r="B70" i="7"/>
  <c r="C70" i="7"/>
  <c r="D70" i="7"/>
  <c r="E70" i="7"/>
  <c r="G70" i="7"/>
  <c r="H70" i="7"/>
  <c r="J70" i="7"/>
  <c r="K70" i="7"/>
  <c r="A71" i="7"/>
  <c r="B71" i="7"/>
  <c r="C71" i="7"/>
  <c r="D71" i="7"/>
  <c r="E71" i="7"/>
  <c r="G71" i="7"/>
  <c r="H71" i="7"/>
  <c r="J71" i="7"/>
  <c r="K71" i="7"/>
  <c r="A72" i="7"/>
  <c r="B72" i="7"/>
  <c r="C72" i="7"/>
  <c r="D72" i="7"/>
  <c r="E72" i="7"/>
  <c r="G72" i="7"/>
  <c r="H72" i="7"/>
  <c r="J72" i="7"/>
  <c r="K72" i="7"/>
  <c r="A73" i="7"/>
  <c r="B73" i="7"/>
  <c r="C73" i="7"/>
  <c r="D73" i="7"/>
  <c r="E73" i="7"/>
  <c r="G73" i="7"/>
  <c r="H73" i="7"/>
  <c r="J73" i="7"/>
  <c r="K73" i="7"/>
  <c r="A74" i="7"/>
  <c r="B74" i="7"/>
  <c r="C74" i="7"/>
  <c r="D74" i="7"/>
  <c r="E74" i="7"/>
  <c r="G74" i="7"/>
  <c r="H74" i="7"/>
  <c r="J74" i="7"/>
  <c r="K74" i="7"/>
  <c r="A75" i="7"/>
  <c r="B75" i="7"/>
  <c r="C75" i="7"/>
  <c r="D75" i="7"/>
  <c r="E75" i="7"/>
  <c r="G75" i="7"/>
  <c r="H75" i="7"/>
  <c r="J75" i="7"/>
  <c r="K75" i="7"/>
  <c r="A76" i="7"/>
  <c r="B76" i="7"/>
  <c r="C76" i="7"/>
  <c r="D76" i="7"/>
  <c r="E76" i="7"/>
  <c r="G76" i="7"/>
  <c r="H76" i="7"/>
  <c r="J76" i="7"/>
  <c r="K76" i="7"/>
  <c r="A77" i="7"/>
  <c r="B77" i="7"/>
  <c r="C77" i="7"/>
  <c r="D77" i="7"/>
  <c r="E77" i="7"/>
  <c r="G77" i="7"/>
  <c r="H77" i="7"/>
  <c r="J77" i="7"/>
  <c r="K77" i="7"/>
  <c r="A78" i="7"/>
  <c r="B78" i="7"/>
  <c r="C78" i="7"/>
  <c r="D78" i="7"/>
  <c r="E78" i="7"/>
  <c r="G78" i="7"/>
  <c r="H78" i="7"/>
  <c r="J78" i="7"/>
  <c r="K78" i="7"/>
  <c r="A79" i="7"/>
  <c r="B79" i="7"/>
  <c r="C79" i="7"/>
  <c r="D79" i="7"/>
  <c r="E79" i="7"/>
  <c r="G79" i="7"/>
  <c r="H79" i="7"/>
  <c r="J79" i="7"/>
  <c r="K79" i="7"/>
  <c r="A80" i="7"/>
  <c r="B80" i="7"/>
  <c r="C80" i="7"/>
  <c r="D80" i="7"/>
  <c r="E80" i="7"/>
  <c r="G80" i="7"/>
  <c r="H80" i="7"/>
  <c r="J80" i="7"/>
  <c r="K80" i="7"/>
  <c r="A81" i="7"/>
  <c r="B81" i="7"/>
  <c r="C81" i="7"/>
  <c r="D81" i="7"/>
  <c r="E81" i="7"/>
  <c r="G81" i="7"/>
  <c r="H81" i="7"/>
  <c r="J81" i="7"/>
  <c r="K81" i="7"/>
  <c r="A82" i="7"/>
  <c r="B82" i="7"/>
  <c r="C82" i="7"/>
  <c r="D82" i="7"/>
  <c r="E82" i="7"/>
  <c r="G82" i="7"/>
  <c r="H82" i="7"/>
  <c r="J82" i="7"/>
  <c r="K82" i="7"/>
  <c r="A83" i="7"/>
  <c r="B83" i="7"/>
  <c r="C83" i="7"/>
  <c r="D83" i="7"/>
  <c r="E83" i="7"/>
  <c r="G83" i="7"/>
  <c r="H83" i="7"/>
  <c r="J83" i="7"/>
  <c r="K83" i="7"/>
  <c r="A84" i="7"/>
  <c r="B84" i="7"/>
  <c r="C84" i="7"/>
  <c r="D84" i="7"/>
  <c r="E84" i="7"/>
  <c r="G84" i="7"/>
  <c r="H84" i="7"/>
  <c r="J84" i="7"/>
  <c r="K84" i="7"/>
  <c r="A85" i="7"/>
  <c r="B85" i="7"/>
  <c r="C85" i="7"/>
  <c r="D85" i="7"/>
  <c r="E85" i="7"/>
  <c r="G85" i="7"/>
  <c r="H85" i="7"/>
  <c r="J85" i="7"/>
  <c r="K85" i="7"/>
  <c r="A86" i="7"/>
  <c r="B86" i="7"/>
  <c r="C86" i="7"/>
  <c r="D86" i="7"/>
  <c r="E86" i="7"/>
  <c r="G86" i="7"/>
  <c r="H86" i="7"/>
  <c r="J86" i="7"/>
  <c r="K86" i="7"/>
  <c r="A87" i="7"/>
  <c r="B87" i="7"/>
  <c r="C87" i="7"/>
  <c r="D87" i="7"/>
  <c r="E87" i="7"/>
  <c r="G87" i="7"/>
  <c r="H87" i="7"/>
  <c r="J87" i="7"/>
  <c r="K87" i="7"/>
  <c r="A88" i="7"/>
  <c r="B88" i="7"/>
  <c r="C88" i="7"/>
  <c r="D88" i="7"/>
  <c r="E88" i="7"/>
  <c r="G88" i="7"/>
  <c r="H88" i="7"/>
  <c r="J88" i="7"/>
  <c r="K88" i="7"/>
  <c r="A89" i="7"/>
  <c r="B89" i="7"/>
  <c r="C89" i="7"/>
  <c r="D89" i="7"/>
  <c r="E89" i="7"/>
  <c r="G89" i="7"/>
  <c r="H89" i="7"/>
  <c r="J89" i="7"/>
  <c r="K89" i="7"/>
  <c r="A90" i="7"/>
  <c r="B90" i="7"/>
  <c r="C90" i="7"/>
  <c r="D90" i="7"/>
  <c r="E90" i="7"/>
  <c r="G90" i="7"/>
  <c r="H90" i="7"/>
  <c r="J90" i="7"/>
  <c r="K90" i="7"/>
  <c r="A91" i="7"/>
  <c r="B91" i="7"/>
  <c r="C91" i="7"/>
  <c r="D91" i="7"/>
  <c r="E91" i="7"/>
  <c r="G91" i="7"/>
  <c r="H91" i="7"/>
  <c r="J91" i="7"/>
  <c r="K91" i="7"/>
  <c r="A92" i="7"/>
  <c r="B92" i="7"/>
  <c r="C92" i="7"/>
  <c r="D92" i="7"/>
  <c r="E92" i="7"/>
  <c r="G92" i="7"/>
  <c r="H92" i="7"/>
  <c r="J92" i="7"/>
  <c r="K92" i="7"/>
  <c r="A93" i="7"/>
  <c r="B93" i="7"/>
  <c r="C93" i="7"/>
  <c r="D93" i="7"/>
  <c r="E93" i="7"/>
  <c r="G93" i="7"/>
  <c r="H93" i="7"/>
  <c r="J93" i="7"/>
  <c r="K93" i="7"/>
  <c r="A94" i="7"/>
  <c r="B94" i="7"/>
  <c r="C94" i="7"/>
  <c r="D94" i="7"/>
  <c r="E94" i="7"/>
  <c r="G94" i="7"/>
  <c r="H94" i="7"/>
  <c r="J94" i="7"/>
  <c r="K94" i="7"/>
  <c r="A95" i="7"/>
  <c r="B95" i="7"/>
  <c r="C95" i="7"/>
  <c r="D95" i="7"/>
  <c r="E95" i="7"/>
  <c r="G95" i="7"/>
  <c r="H95" i="7"/>
  <c r="J95" i="7"/>
  <c r="K95" i="7"/>
  <c r="A96" i="7"/>
  <c r="B96" i="7"/>
  <c r="C96" i="7"/>
  <c r="D96" i="7"/>
  <c r="E96" i="7"/>
  <c r="G96" i="7"/>
  <c r="H96" i="7"/>
  <c r="J96" i="7"/>
  <c r="K96" i="7"/>
  <c r="A97" i="7"/>
  <c r="B97" i="7"/>
  <c r="C97" i="7"/>
  <c r="D97" i="7"/>
  <c r="E97" i="7"/>
  <c r="G97" i="7"/>
  <c r="H97" i="7"/>
  <c r="J97" i="7"/>
  <c r="K97" i="7"/>
  <c r="A98" i="7"/>
  <c r="B98" i="7"/>
  <c r="C98" i="7"/>
  <c r="D98" i="7"/>
  <c r="E98" i="7"/>
  <c r="G98" i="7"/>
  <c r="H98" i="7"/>
  <c r="J98" i="7"/>
  <c r="K98" i="7"/>
  <c r="A99" i="7"/>
  <c r="B99" i="7"/>
  <c r="C99" i="7"/>
  <c r="D99" i="7"/>
  <c r="E99" i="7"/>
  <c r="G99" i="7"/>
  <c r="H99" i="7"/>
  <c r="J99" i="7"/>
  <c r="K99" i="7"/>
  <c r="A100" i="7"/>
  <c r="B100" i="7"/>
  <c r="C100" i="7"/>
  <c r="D100" i="7"/>
  <c r="E100" i="7"/>
  <c r="G100" i="7"/>
  <c r="H100" i="7"/>
  <c r="J100" i="7"/>
  <c r="K100" i="7"/>
  <c r="A101" i="7"/>
  <c r="B101" i="7"/>
  <c r="C101" i="7"/>
  <c r="D101" i="7"/>
  <c r="E101" i="7"/>
  <c r="G101" i="7"/>
  <c r="H101" i="7"/>
  <c r="J101" i="7"/>
  <c r="K101" i="7"/>
  <c r="A102" i="7"/>
  <c r="B102" i="7"/>
  <c r="C102" i="7"/>
  <c r="D102" i="7"/>
  <c r="E102" i="7"/>
  <c r="G102" i="7"/>
  <c r="H102" i="7"/>
  <c r="J102" i="7"/>
  <c r="K102" i="7"/>
</calcChain>
</file>

<file path=xl/sharedStrings.xml><?xml version="1.0" encoding="utf-8"?>
<sst xmlns="http://schemas.openxmlformats.org/spreadsheetml/2006/main" count="145" uniqueCount="69">
  <si>
    <t>Modifications: None (original version).</t>
  </si>
  <si>
    <r>
      <t xml:space="preserve">Title: </t>
    </r>
    <r>
      <rPr>
        <i/>
        <sz val="12"/>
        <rFont val="Times"/>
      </rPr>
      <t>SIR_BuildIt 1.0</t>
    </r>
    <phoneticPr fontId="5" type="noConversion"/>
  </si>
  <si>
    <t>Acknowledgements: Support for this work was provided, in part, by the National Science Foundation Division of Undergraduate Education, the Howard Hughes Medical Institute, and EOT-PACI.</t>
    <phoneticPr fontId="5" type="noConversion"/>
  </si>
  <si>
    <t>Institution: Truman State University (AEW) and Old Dominion University (HG)</t>
    <phoneticPr fontId="5" type="noConversion"/>
  </si>
  <si>
    <t>Authors: Anton E. Weisstein and Holly Gaff</t>
    <phoneticPr fontId="5" type="noConversion"/>
  </si>
  <si>
    <t>• In the line immediately below the title, replace the existing text (if any) with the text "© YEAR  AUTHOR(S)", where YEAR is the year of the modification and AUTHOR(S) is your name(s).  If you would prefer not to copyright your version, then simply leave that line blank.</t>
    <phoneticPr fontId="5" type="noConversion"/>
  </si>
  <si>
    <t>• Add to the "History" section an item that includes at least the date, title, author(s), and a description of the modifications, while retaining all previous entries in that section.</t>
  </si>
  <si>
    <t>These terms and conditions form a kind of "copyleft," a type of license designed for free materials and software.  Note that because this section is to be retained, all modified versions and derivative materials must also be made freely available in the same way.  This text is based on the GNU Free Documentation License v1.2, available from the Free Software Foundation at http://www.gnu.org/copyleft/.</t>
  </si>
  <si>
    <t>History:</t>
  </si>
  <si>
    <t>Time</t>
  </si>
  <si>
    <t># Susceptible</t>
  </si>
  <si>
    <t># Infected</t>
  </si>
  <si>
    <t># Recovered</t>
  </si>
  <si>
    <t># Total</t>
  </si>
  <si>
    <t>Starting Population</t>
  </si>
  <si>
    <t>% recovered:</t>
  </si>
  <si>
    <t>% infected:</t>
  </si>
  <si>
    <t>Total # individuals:</t>
  </si>
  <si>
    <t>Epidemiological Parameters</t>
  </si>
  <si>
    <t>Transmission rate:</t>
  </si>
  <si>
    <t>Recovery rate:</t>
  </si>
  <si>
    <t>Base transmission rate:</t>
  </si>
  <si>
    <t>Intervention Parameters</t>
  </si>
  <si>
    <t>Intervention threshold:</t>
  </si>
  <si>
    <t>% vaccinated:</t>
  </si>
  <si>
    <t>Reduction in transmission rate:</t>
  </si>
  <si>
    <t>Intervention Flag</t>
  </si>
  <si>
    <t>Birth/Death Parameters</t>
  </si>
  <si>
    <t>Birth &amp; natural death rates:</t>
  </si>
  <si>
    <t>Infection-caused death rate:</t>
  </si>
  <si>
    <t>High-risk Group</t>
  </si>
  <si>
    <t>Low-risk group</t>
  </si>
  <si>
    <t>High-Risk group</t>
  </si>
  <si>
    <t>Low-Risk group</t>
  </si>
  <si>
    <t>Within-group transmission rate:</t>
  </si>
  <si>
    <t>Between-group transmission rate:</t>
  </si>
  <si>
    <t># Susc</t>
  </si>
  <si>
    <t># Inf</t>
  </si>
  <si>
    <t># Rec</t>
  </si>
  <si>
    <t>Stochastic # of Transmissions</t>
  </si>
  <si>
    <t>Expected # Transmissions</t>
  </si>
  <si>
    <t>Expected # Recoveries</t>
  </si>
  <si>
    <t>Stochastic # of Recoveries</t>
  </si>
  <si>
    <t># infected:</t>
  </si>
  <si>
    <t># recovered:</t>
  </si>
  <si>
    <t>Terms and Conditions:</t>
  </si>
  <si>
    <t>You may use, reproduce, and distribute this module, consisting of both the software and this associated documentation, freely for all nonprofit educational purposes.  You may also make any modifications to the module and distribute the modified version.  If you do, you must:</t>
  </si>
  <si>
    <t>• Give the modified version a title distinct from that of the existing document, and from all previous versions listed in the "History" section.</t>
  </si>
  <si>
    <t>• Immediately below the new copyright line (even if you left it blank), add or retain the lines:</t>
  </si>
  <si>
    <t>See end of document for full modification history</t>
  </si>
  <si>
    <t>• Retain this "Terms and Conditions" section unchanged.</t>
  </si>
  <si>
    <t>Deterministic Model</t>
    <phoneticPr fontId="5" type="noConversion"/>
  </si>
  <si>
    <t>Stochastic Run #1</t>
    <phoneticPr fontId="5" type="noConversion"/>
  </si>
  <si>
    <t>Stochastic Run #2</t>
    <phoneticPr fontId="5" type="noConversion"/>
  </si>
  <si>
    <t>Stochastic Run #3</t>
    <phoneticPr fontId="5" type="noConversion"/>
  </si>
  <si>
    <t>Stochastic Run #4</t>
    <phoneticPr fontId="5" type="noConversion"/>
  </si>
  <si>
    <t>S</t>
    <phoneticPr fontId="5" type="noConversion"/>
  </si>
  <si>
    <t>I</t>
    <phoneticPr fontId="5" type="noConversion"/>
  </si>
  <si>
    <t>R</t>
    <phoneticPr fontId="5" type="noConversion"/>
  </si>
  <si>
    <t>Date: July 10, 2014</t>
  </si>
  <si>
    <r>
      <t xml:space="preserve">Original version: </t>
    </r>
    <r>
      <rPr>
        <i/>
        <sz val="12"/>
        <rFont val="Times"/>
      </rPr>
      <t>SIR_BuildIt 1.0</t>
    </r>
    <r>
      <rPr>
        <sz val="12"/>
        <rFont val="Times"/>
      </rPr>
      <t xml:space="preserve">  © 2014  Anton E. Weisstein and Holly Gaff</t>
    </r>
  </si>
  <si>
    <t>S nullclines</t>
  </si>
  <si>
    <t>I nullclines</t>
  </si>
  <si>
    <t>(i) S = 0</t>
  </si>
  <si>
    <t>x:</t>
  </si>
  <si>
    <t>y:</t>
  </si>
  <si>
    <t>(ii) I = 0</t>
  </si>
  <si>
    <t>(i) I = 0</t>
  </si>
  <si>
    <r>
      <t xml:space="preserve">(i) S = </t>
    </r>
    <r>
      <rPr>
        <i/>
        <sz val="10"/>
        <color theme="0" tint="-0.14999847407452621"/>
        <rFont val="Symbol"/>
      </rPr>
      <t>r</t>
    </r>
    <r>
      <rPr>
        <sz val="10"/>
        <color theme="0" tint="-0.14999847407452621"/>
        <rFont val="Verdana"/>
      </rPr>
      <t xml:space="preserve"> / </t>
    </r>
    <r>
      <rPr>
        <i/>
        <sz val="10"/>
        <color theme="0" tint="-0.14999847407452621"/>
        <rFont val="Symbol"/>
      </rPr>
      <t>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</si>
</sst>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0.0000"/>
  </numFmts>
  <fonts count="18" x14ac:knownFonts="1">
    <font>
      <sz val="10"/>
      <name val="Verdana"/>
    </font>
    <font>
      <b/>
      <sz val="10"/>
      <name val="Verdana"/>
    </font>
    <font>
      <sz val="10"/>
      <name val="Verdana"/>
    </font>
    <font>
      <b/>
      <sz val="12"/>
      <color indexed="8"/>
      <name val="Times"/>
    </font>
    <font>
      <sz val="10"/>
      <color indexed="9"/>
      <name val="Verdana"/>
    </font>
    <font>
      <sz val="8"/>
      <name val="Verdana"/>
    </font>
    <font>
      <sz val="12"/>
      <name val="Times"/>
    </font>
    <font>
      <i/>
      <sz val="12"/>
      <name val="Times"/>
    </font>
    <font>
      <sz val="12"/>
      <color indexed="8"/>
      <name val="Times"/>
    </font>
    <font>
      <b/>
      <sz val="12"/>
      <name val="Times"/>
    </font>
    <font>
      <b/>
      <sz val="14"/>
      <name val="Verdana"/>
    </font>
    <font>
      <u/>
      <sz val="10"/>
      <color theme="10"/>
      <name val="Verdana"/>
    </font>
    <font>
      <u/>
      <sz val="10"/>
      <color theme="11"/>
      <name val="Verdana"/>
    </font>
    <font>
      <sz val="10"/>
      <color theme="0" tint="-0.14999847407452621"/>
      <name val="Verdana"/>
    </font>
    <font>
      <i/>
      <sz val="10"/>
      <color theme="0" tint="-0.14999847407452621"/>
      <name val="Symbol"/>
    </font>
    <font>
      <b/>
      <sz val="10"/>
      <color rgb="FFC1DFFF"/>
      <name val="Verdana"/>
    </font>
    <font>
      <sz val="10"/>
      <color rgb="FFC1DFFF"/>
      <name val="Verdana"/>
    </font>
    <font>
      <sz val="10"/>
      <color rgb="FF000000"/>
      <name val="Geneva"/>
    </font>
  </fonts>
  <fills count="11">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indexed="32"/>
        <bgColor indexed="64"/>
      </patternFill>
    </fill>
    <fill>
      <patternFill patternType="solid">
        <fgColor indexed="25"/>
        <bgColor indexed="64"/>
      </patternFill>
    </fill>
    <fill>
      <patternFill patternType="solid">
        <fgColor indexed="27"/>
        <bgColor indexed="64"/>
      </patternFill>
    </fill>
    <fill>
      <patternFill patternType="solid">
        <fgColor indexed="45"/>
        <bgColor indexed="64"/>
      </patternFill>
    </fill>
    <fill>
      <patternFill patternType="solid">
        <fgColor rgb="FFC1DFFF"/>
        <bgColor indexed="64"/>
      </patternFill>
    </fill>
    <fill>
      <patternFill patternType="solid">
        <fgColor rgb="FFFF9ED1"/>
        <bgColor indexed="64"/>
      </patternFill>
    </fill>
  </fills>
  <borders count="21">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right style="thin">
        <color rgb="FFC1DFFF"/>
      </right>
      <top/>
      <bottom style="thin">
        <color rgb="FFC1DFFF"/>
      </bottom>
      <diagonal/>
    </border>
    <border>
      <left style="thin">
        <color rgb="FFC1DFFF"/>
      </left>
      <right/>
      <top/>
      <bottom style="thin">
        <color rgb="FFC1DFFF"/>
      </bottom>
      <diagonal/>
    </border>
    <border>
      <left/>
      <right style="thin">
        <color rgb="FFC1DFFF"/>
      </right>
      <top style="thin">
        <color rgb="FFC1DFFF"/>
      </top>
      <bottom style="thin">
        <color rgb="FFC1DFFF"/>
      </bottom>
      <diagonal/>
    </border>
    <border>
      <left style="thin">
        <color rgb="FFC1DFFF"/>
      </left>
      <right/>
      <top style="thin">
        <color rgb="FFC1DFFF"/>
      </top>
      <bottom style="thin">
        <color rgb="FFC1DFFF"/>
      </bottom>
      <diagonal/>
    </border>
    <border>
      <left/>
      <right style="thin">
        <color rgb="FFC1DFFF"/>
      </right>
      <top style="thin">
        <color rgb="FFC1DFFF"/>
      </top>
      <bottom/>
      <diagonal/>
    </border>
    <border>
      <left style="thin">
        <color rgb="FFC1DFFF"/>
      </left>
      <right/>
      <top style="thin">
        <color rgb="FFC1DFFF"/>
      </top>
      <bottom/>
      <diagonal/>
    </border>
  </borders>
  <cellStyleXfs count="36">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9" fontId="2" fillId="0" borderId="0" applyFont="0" applyFill="0" applyBorder="0" applyAlignment="0" applyProtection="0"/>
  </cellStyleXfs>
  <cellXfs count="114">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left"/>
    </xf>
    <xf numFmtId="164" fontId="0" fillId="0" borderId="0" xfId="0" applyNumberFormat="1"/>
    <xf numFmtId="0" fontId="2" fillId="0" borderId="0" xfId="0" applyFont="1"/>
    <xf numFmtId="2" fontId="0" fillId="0" borderId="0" xfId="0" applyNumberFormat="1"/>
    <xf numFmtId="1" fontId="0" fillId="0" borderId="0" xfId="0" applyNumberFormat="1"/>
    <xf numFmtId="0" fontId="4" fillId="0" borderId="0" xfId="0" applyFont="1"/>
    <xf numFmtId="0" fontId="0" fillId="0" borderId="0" xfId="0" applyAlignment="1">
      <alignment horizontal="center" vertical="center"/>
    </xf>
    <xf numFmtId="0" fontId="0" fillId="0" borderId="0" xfId="0" applyAlignment="1">
      <alignment horizontal="left" vertical="center"/>
    </xf>
    <xf numFmtId="9" fontId="0" fillId="0" borderId="0" xfId="0" applyNumberFormat="1" applyAlignment="1">
      <alignment horizontal="center" vertical="center"/>
    </xf>
    <xf numFmtId="0" fontId="0" fillId="0" borderId="0" xfId="0" applyAlignment="1">
      <alignment horizontal="center"/>
    </xf>
    <xf numFmtId="164" fontId="0" fillId="0" borderId="0" xfId="0" applyNumberFormat="1" applyAlignment="1">
      <alignment horizontal="center"/>
    </xf>
    <xf numFmtId="2" fontId="0" fillId="0" borderId="0" xfId="0" applyNumberFormat="1" applyAlignment="1">
      <alignment horizontal="center"/>
    </xf>
    <xf numFmtId="9" fontId="0" fillId="0" borderId="0" xfId="0" applyNumberFormat="1" applyAlignment="1">
      <alignment horizontal="center"/>
    </xf>
    <xf numFmtId="0" fontId="4" fillId="0" borderId="0" xfId="0" applyFont="1" applyAlignment="1">
      <alignment horizontal="center" vertical="center"/>
    </xf>
    <xf numFmtId="0" fontId="1" fillId="2" borderId="0" xfId="0" applyFont="1" applyFill="1" applyAlignment="1">
      <alignment horizontal="center"/>
    </xf>
    <xf numFmtId="165" fontId="0" fillId="2" borderId="0" xfId="0" applyNumberFormat="1" applyFill="1"/>
    <xf numFmtId="0" fontId="1" fillId="3" borderId="0" xfId="0" applyFont="1" applyFill="1" applyAlignment="1">
      <alignment horizontal="center"/>
    </xf>
    <xf numFmtId="165" fontId="0" fillId="3" borderId="0" xfId="0" applyNumberFormat="1" applyFill="1"/>
    <xf numFmtId="1" fontId="1" fillId="4" borderId="0" xfId="0" applyNumberFormat="1" applyFont="1" applyFill="1" applyAlignment="1">
      <alignment horizontal="center"/>
    </xf>
    <xf numFmtId="1" fontId="0" fillId="4" borderId="0" xfId="0" applyNumberFormat="1" applyFill="1"/>
    <xf numFmtId="0" fontId="1" fillId="3" borderId="0" xfId="0" applyFont="1" applyFill="1" applyBorder="1" applyAlignment="1">
      <alignment horizontal="center"/>
    </xf>
    <xf numFmtId="165" fontId="0" fillId="3" borderId="0" xfId="0" applyNumberFormat="1" applyFill="1" applyBorder="1"/>
    <xf numFmtId="0" fontId="1" fillId="2" borderId="1" xfId="0" applyFont="1" applyFill="1" applyBorder="1" applyAlignment="1">
      <alignment horizontal="center"/>
    </xf>
    <xf numFmtId="0" fontId="1" fillId="0" borderId="2" xfId="0" applyFont="1" applyBorder="1" applyAlignment="1">
      <alignment horizontal="center"/>
    </xf>
    <xf numFmtId="165" fontId="0" fillId="2" borderId="1" xfId="0" applyNumberFormat="1" applyFill="1" applyBorder="1"/>
    <xf numFmtId="0" fontId="0" fillId="0" borderId="2" xfId="0" applyBorder="1"/>
    <xf numFmtId="165" fontId="0" fillId="2" borderId="3" xfId="0" applyNumberFormat="1" applyFill="1" applyBorder="1"/>
    <xf numFmtId="165" fontId="0" fillId="3" borderId="4" xfId="0" applyNumberFormat="1" applyFill="1" applyBorder="1"/>
    <xf numFmtId="0" fontId="0" fillId="0" borderId="5" xfId="0" applyBorder="1"/>
    <xf numFmtId="0" fontId="0" fillId="0" borderId="6" xfId="0" applyBorder="1"/>
    <xf numFmtId="0" fontId="1" fillId="5" borderId="1" xfId="0" applyFont="1" applyFill="1" applyBorder="1" applyAlignment="1">
      <alignment horizontal="center"/>
    </xf>
    <xf numFmtId="165" fontId="0" fillId="5" borderId="1" xfId="0" applyNumberFormat="1" applyFill="1" applyBorder="1"/>
    <xf numFmtId="165" fontId="0" fillId="5" borderId="3" xfId="0" applyNumberFormat="1" applyFill="1" applyBorder="1"/>
    <xf numFmtId="0" fontId="1" fillId="6" borderId="0" xfId="0" applyFont="1" applyFill="1" applyBorder="1" applyAlignment="1">
      <alignment horizontal="center"/>
    </xf>
    <xf numFmtId="165" fontId="0" fillId="6" borderId="0" xfId="0" applyNumberFormat="1" applyFill="1" applyBorder="1"/>
    <xf numFmtId="165" fontId="0" fillId="6" borderId="4" xfId="0" applyNumberFormat="1" applyFill="1" applyBorder="1"/>
    <xf numFmtId="0" fontId="1" fillId="7" borderId="0" xfId="0" applyFont="1" applyFill="1" applyBorder="1" applyAlignment="1">
      <alignment horizontal="center"/>
    </xf>
    <xf numFmtId="165" fontId="0" fillId="7" borderId="0" xfId="0" applyNumberFormat="1" applyFill="1" applyBorder="1"/>
    <xf numFmtId="165" fontId="0" fillId="7" borderId="4" xfId="0" applyNumberFormat="1" applyFill="1" applyBorder="1"/>
    <xf numFmtId="0" fontId="0" fillId="0" borderId="0" xfId="0" applyBorder="1"/>
    <xf numFmtId="0" fontId="4" fillId="0" borderId="0" xfId="0" applyFont="1" applyBorder="1"/>
    <xf numFmtId="164" fontId="0" fillId="0" borderId="0" xfId="0" applyNumberFormat="1" applyBorder="1"/>
    <xf numFmtId="0" fontId="0" fillId="0" borderId="1" xfId="0" applyBorder="1"/>
    <xf numFmtId="0" fontId="0" fillId="0" borderId="3" xfId="0" applyBorder="1"/>
    <xf numFmtId="164" fontId="0" fillId="0" borderId="4" xfId="0" applyNumberFormat="1" applyBorder="1"/>
    <xf numFmtId="0" fontId="4" fillId="0" borderId="4" xfId="0" applyFont="1" applyBorder="1"/>
    <xf numFmtId="0" fontId="2" fillId="0" borderId="7" xfId="0" applyFont="1" applyBorder="1" applyAlignment="1">
      <alignment wrapText="1"/>
    </xf>
    <xf numFmtId="2" fontId="0" fillId="0" borderId="8" xfId="0" applyNumberFormat="1" applyBorder="1"/>
    <xf numFmtId="0" fontId="4" fillId="0" borderId="8" xfId="0" applyFont="1" applyBorder="1"/>
    <xf numFmtId="0" fontId="2" fillId="0" borderId="3" xfId="0" applyFont="1" applyBorder="1"/>
    <xf numFmtId="2" fontId="0" fillId="0" borderId="4" xfId="0" applyNumberFormat="1" applyBorder="1"/>
    <xf numFmtId="0" fontId="0" fillId="0" borderId="9" xfId="0" applyBorder="1"/>
    <xf numFmtId="0" fontId="0" fillId="0" borderId="10" xfId="0" applyBorder="1"/>
    <xf numFmtId="2" fontId="0" fillId="0" borderId="10" xfId="0" applyNumberFormat="1" applyBorder="1"/>
    <xf numFmtId="0" fontId="4" fillId="0" borderId="10" xfId="0" applyFont="1" applyBorder="1"/>
    <xf numFmtId="0" fontId="0" fillId="0" borderId="11" xfId="0" applyBorder="1"/>
    <xf numFmtId="165" fontId="0" fillId="0" borderId="0" xfId="0" applyNumberFormat="1"/>
    <xf numFmtId="166" fontId="0" fillId="0" borderId="0" xfId="0" applyNumberFormat="1"/>
    <xf numFmtId="0" fontId="1" fillId="0" borderId="0" xfId="0" applyFont="1" applyAlignment="1">
      <alignment horizontal="center" wrapText="1"/>
    </xf>
    <xf numFmtId="2" fontId="0" fillId="2" borderId="0" xfId="0" applyNumberFormat="1" applyFill="1"/>
    <xf numFmtId="2" fontId="0" fillId="3" borderId="0" xfId="0" applyNumberFormat="1" applyFill="1"/>
    <xf numFmtId="1" fontId="1" fillId="4" borderId="0" xfId="0" applyNumberFormat="1" applyFont="1" applyFill="1" applyAlignment="1">
      <alignment horizontal="center" wrapText="1"/>
    </xf>
    <xf numFmtId="0" fontId="1" fillId="2" borderId="0" xfId="0" applyFont="1" applyFill="1" applyAlignment="1">
      <alignment horizontal="center" wrapText="1"/>
    </xf>
    <xf numFmtId="0" fontId="1" fillId="3" borderId="0" xfId="0" applyFont="1" applyFill="1" applyAlignment="1">
      <alignment horizontal="center" wrapText="1"/>
    </xf>
    <xf numFmtId="0" fontId="1" fillId="0" borderId="0" xfId="0" applyFont="1" applyAlignment="1">
      <alignment horizontal="left" wrapText="1"/>
    </xf>
    <xf numFmtId="0" fontId="0" fillId="0" borderId="0" xfId="0" applyAlignment="1">
      <alignment wrapText="1"/>
    </xf>
    <xf numFmtId="0" fontId="4" fillId="0" borderId="0" xfId="0" applyFont="1" applyAlignment="1">
      <alignment wrapText="1"/>
    </xf>
    <xf numFmtId="0" fontId="4" fillId="0" borderId="0" xfId="0" applyFont="1" applyAlignment="1"/>
    <xf numFmtId="0" fontId="1" fillId="8" borderId="0" xfId="0" applyFont="1" applyFill="1" applyAlignment="1">
      <alignment horizontal="center"/>
    </xf>
    <xf numFmtId="165" fontId="0" fillId="8" borderId="0" xfId="0" applyNumberFormat="1" applyFill="1"/>
    <xf numFmtId="0" fontId="1" fillId="8" borderId="0" xfId="0" applyFont="1" applyFill="1" applyBorder="1" applyAlignment="1">
      <alignment horizontal="center"/>
    </xf>
    <xf numFmtId="165" fontId="0" fillId="8" borderId="0" xfId="0" applyNumberFormat="1" applyFill="1" applyBorder="1"/>
    <xf numFmtId="165" fontId="0" fillId="8" borderId="4" xfId="0" applyNumberFormat="1" applyFill="1" applyBorder="1"/>
    <xf numFmtId="0" fontId="1" fillId="8" borderId="0" xfId="0" applyFont="1" applyFill="1" applyAlignment="1">
      <alignment horizontal="center" wrapText="1"/>
    </xf>
    <xf numFmtId="2" fontId="0" fillId="8" borderId="0" xfId="0" applyNumberFormat="1" applyFill="1"/>
    <xf numFmtId="0" fontId="3" fillId="0" borderId="12" xfId="0" applyFont="1" applyBorder="1" applyAlignment="1">
      <alignment wrapText="1"/>
    </xf>
    <xf numFmtId="0" fontId="6" fillId="0" borderId="13" xfId="0" applyFont="1" applyBorder="1" applyAlignment="1">
      <alignment wrapText="1"/>
    </xf>
    <xf numFmtId="0" fontId="6" fillId="0" borderId="13" xfId="0" applyFont="1" applyBorder="1" applyAlignment="1">
      <alignment horizontal="left" wrapText="1" indent="1"/>
    </xf>
    <xf numFmtId="0" fontId="6" fillId="0" borderId="13" xfId="0" applyFont="1" applyBorder="1" applyAlignment="1">
      <alignment horizontal="center" wrapText="1"/>
    </xf>
    <xf numFmtId="0" fontId="8" fillId="0" borderId="13" xfId="0" applyFont="1" applyBorder="1" applyAlignment="1">
      <alignment wrapText="1"/>
    </xf>
    <xf numFmtId="0" fontId="3" fillId="0" borderId="13" xfId="0" applyFont="1" applyBorder="1" applyAlignment="1">
      <alignment wrapText="1"/>
    </xf>
    <xf numFmtId="0" fontId="9" fillId="0" borderId="13" xfId="0" applyFont="1" applyBorder="1" applyAlignment="1">
      <alignment wrapText="1"/>
    </xf>
    <xf numFmtId="0" fontId="6" fillId="0" borderId="13" xfId="0" applyFont="1" applyBorder="1" applyAlignment="1">
      <alignment horizontal="left" wrapText="1"/>
    </xf>
    <xf numFmtId="0" fontId="6" fillId="0" borderId="14" xfId="0" applyFont="1" applyBorder="1" applyAlignment="1">
      <alignment wrapText="1"/>
    </xf>
    <xf numFmtId="1" fontId="10" fillId="0" borderId="0" xfId="0" applyNumberFormat="1" applyFont="1"/>
    <xf numFmtId="1" fontId="0" fillId="0" borderId="0" xfId="0" applyNumberFormat="1" applyFill="1"/>
    <xf numFmtId="0" fontId="1" fillId="0" borderId="0" xfId="0" applyFont="1" applyFill="1" applyAlignment="1">
      <alignment horizontal="center" wrapText="1"/>
    </xf>
    <xf numFmtId="2" fontId="0" fillId="0" borderId="0" xfId="0" applyNumberFormat="1" applyFill="1"/>
    <xf numFmtId="167" fontId="0" fillId="0" borderId="0" xfId="0" applyNumberFormat="1"/>
    <xf numFmtId="0" fontId="0" fillId="0" borderId="0" xfId="0" applyAlignment="1">
      <alignment horizontal="center" vertical="center"/>
    </xf>
    <xf numFmtId="0" fontId="13" fillId="0" borderId="0" xfId="0" applyFont="1"/>
    <xf numFmtId="0" fontId="15" fillId="9" borderId="15" xfId="0" applyFont="1" applyFill="1" applyBorder="1"/>
    <xf numFmtId="0" fontId="16" fillId="9" borderId="16" xfId="0" applyFont="1" applyFill="1" applyBorder="1"/>
    <xf numFmtId="0" fontId="16" fillId="9" borderId="17" xfId="0" applyFont="1" applyFill="1" applyBorder="1"/>
    <xf numFmtId="0" fontId="16" fillId="9" borderId="18" xfId="0" applyFont="1" applyFill="1" applyBorder="1"/>
    <xf numFmtId="0" fontId="16" fillId="9" borderId="19" xfId="0" applyFont="1" applyFill="1" applyBorder="1"/>
    <xf numFmtId="0" fontId="16" fillId="9" borderId="20" xfId="0" applyFont="1" applyFill="1" applyBorder="1"/>
    <xf numFmtId="165" fontId="0" fillId="10" borderId="0" xfId="0" applyNumberFormat="1" applyFill="1"/>
    <xf numFmtId="0" fontId="1" fillId="10" borderId="0" xfId="0" applyFont="1" applyFill="1" applyAlignment="1">
      <alignment horizontal="center"/>
    </xf>
    <xf numFmtId="9" fontId="0" fillId="0" borderId="0" xfId="35" applyFont="1" applyAlignment="1">
      <alignment horizontal="right" vertical="center"/>
    </xf>
    <xf numFmtId="0" fontId="0" fillId="0" borderId="0" xfId="0" applyAlignment="1">
      <alignment horizontal="center" vertical="center"/>
    </xf>
    <xf numFmtId="0" fontId="0" fillId="0" borderId="0" xfId="0" applyAlignment="1"/>
    <xf numFmtId="0" fontId="10" fillId="0" borderId="7" xfId="0" applyFont="1" applyBorder="1" applyAlignment="1">
      <alignment horizontal="center"/>
    </xf>
    <xf numFmtId="0" fontId="10" fillId="0" borderId="8" xfId="0" applyFont="1" applyBorder="1" applyAlignment="1">
      <alignment horizontal="center"/>
    </xf>
    <xf numFmtId="0" fontId="10"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0" fillId="0" borderId="4" xfId="0" applyFont="1" applyBorder="1" applyAlignment="1">
      <alignment horizontal="center"/>
    </xf>
    <xf numFmtId="0" fontId="0" fillId="0" borderId="4" xfId="0" applyBorder="1" applyAlignment="1">
      <alignment horizontal="center"/>
    </xf>
    <xf numFmtId="0" fontId="10" fillId="0" borderId="0" xfId="0" applyFont="1" applyAlignment="1">
      <alignment horizontal="center"/>
    </xf>
    <xf numFmtId="0" fontId="0" fillId="0" borderId="0" xfId="0" applyAlignment="1">
      <alignment horizontal="center"/>
    </xf>
  </cellXfs>
  <cellStyles count="3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Normal" xfId="0" builtinId="0"/>
    <cellStyle name="Percent" xfId="35" builtinId="5"/>
  </cellStyles>
  <dxfs count="5">
    <dxf>
      <fill>
        <patternFill>
          <bgColor indexed="25"/>
        </patternFill>
      </fill>
    </dxf>
    <dxf>
      <fill>
        <patternFill>
          <bgColor indexed="25"/>
        </patternFill>
      </fill>
    </dxf>
    <dxf>
      <fill>
        <patternFill>
          <bgColor indexed="27"/>
        </patternFill>
      </fill>
    </dxf>
    <dxf>
      <fill>
        <patternFill>
          <bgColor indexed="32"/>
        </patternFill>
      </fill>
    </dxf>
    <dxf>
      <fill>
        <patternFill>
          <bgColor indexed="13"/>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14289629078"/>
          <c:y val="0.0633610520000753"/>
          <c:w val="0.789796115123793"/>
          <c:h val="0.724519855479122"/>
        </c:manualLayout>
      </c:layout>
      <c:scatterChart>
        <c:scatterStyle val="smoothMarker"/>
        <c:varyColors val="0"/>
        <c:ser>
          <c:idx val="0"/>
          <c:order val="0"/>
          <c:tx>
            <c:strRef>
              <c:f>'1. Basic Model'!$B$1</c:f>
              <c:strCache>
                <c:ptCount val="1"/>
                <c:pt idx="0">
                  <c:v># Susceptible</c:v>
                </c:pt>
              </c:strCache>
            </c:strRef>
          </c:tx>
          <c:spPr>
            <a:ln w="38100">
              <a:solidFill>
                <a:srgbClr val="000090"/>
              </a:solidFill>
              <a:prstDash val="solid"/>
            </a:ln>
          </c:spPr>
          <c:marker>
            <c:symbol val="none"/>
          </c:marker>
          <c:xVal>
            <c:numRef>
              <c:f>'1. Basic Model'!$A$2:$A$102</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'1. Basic Model'!$B$2:$B$102</c:f>
              <c:numCache>
                <c:formatCode>0.0</c:formatCode>
                <c:ptCount val="101"/>
                <c:pt idx="0">
                  <c:v>97.0</c:v>
                </c:pt>
                <c:pt idx="1">
                  <c:v>96.38890000000001</c:v>
                </c:pt>
                <c:pt idx="2">
                  <c:v>95.688315594241</c:v>
                </c:pt>
                <c:pt idx="3">
                  <c:v>94.88681861257086</c:v>
                </c:pt>
                <c:pt idx="4">
                  <c:v>93.97206609716316</c:v>
                </c:pt>
                <c:pt idx="5">
                  <c:v>92.93091042415817</c:v>
                </c:pt>
                <c:pt idx="6">
                  <c:v>91.74958451878953</c:v>
                </c:pt>
                <c:pt idx="7">
                  <c:v>90.41397999191777</c:v>
                </c:pt>
                <c:pt idx="8">
                  <c:v>88.91003567325161</c:v>
                </c:pt>
                <c:pt idx="9">
                  <c:v>87.22425126064534</c:v>
                </c:pt>
                <c:pt idx="10">
                  <c:v>85.34433462591955</c:v>
                </c:pt>
                <c:pt idx="11">
                  <c:v>83.25998071568659</c:v>
                </c:pt>
                <c:pt idx="12">
                  <c:v>80.96376425837578</c:v>
                </c:pt>
                <c:pt idx="13">
                  <c:v>78.45210764482601</c:v>
                </c:pt>
                <c:pt idx="14">
                  <c:v>75.72626061955833</c:v>
                </c:pt>
                <c:pt idx="15">
                  <c:v>72.7932027402099</c:v>
                </c:pt>
                <c:pt idx="16">
                  <c:v>69.66635781458753</c:v>
                </c:pt>
                <c:pt idx="17">
                  <c:v>66.36599821975111</c:v>
                </c:pt>
                <c:pt idx="18">
                  <c:v>62.91922314455362</c:v>
                </c:pt>
                <c:pt idx="19">
                  <c:v>59.3594238225279</c:v>
                </c:pt>
                <c:pt idx="20">
                  <c:v>55.72520204831513</c:v>
                </c:pt>
                <c:pt idx="21">
                  <c:v>52.05878064129647</c:v>
                </c:pt>
                <c:pt idx="22">
                  <c:v>48.40402395152049</c:v>
                </c:pt>
                <c:pt idx="23">
                  <c:v>44.80425582506675</c:v>
                </c:pt>
                <c:pt idx="24">
                  <c:v>41.30010400051616</c:v>
                </c:pt>
                <c:pt idx="25">
                  <c:v>37.9276014581764</c:v>
                </c:pt>
                <c:pt idx="26">
                  <c:v>34.71673475377972</c:v>
                </c:pt>
                <c:pt idx="27">
                  <c:v>31.69055630634392</c:v>
                </c:pt>
                <c:pt idx="28">
                  <c:v>28.86488990444551</c:v>
                </c:pt>
                <c:pt idx="29">
                  <c:v>26.24857661810906</c:v>
                </c:pt>
                <c:pt idx="30">
                  <c:v>23.84414802225525</c:v>
                </c:pt>
                <c:pt idx="31">
                  <c:v>21.6487831071332</c:v>
                </c:pt>
                <c:pt idx="32">
                  <c:v>19.65540365943804</c:v>
                </c:pt>
                <c:pt idx="33">
                  <c:v>17.85378307876653</c:v>
                </c:pt>
                <c:pt idx="34">
                  <c:v>16.23157572900696</c:v>
                </c:pt>
                <c:pt idx="35">
                  <c:v>14.77520884677038</c:v>
                </c:pt>
                <c:pt idx="36">
                  <c:v>13.47061018012681</c:v>
                </c:pt>
                <c:pt idx="37">
                  <c:v>12.30376846692616</c:v>
                </c:pt>
                <c:pt idx="38">
                  <c:v>11.26113975827979</c:v>
                </c:pt>
                <c:pt idx="39">
                  <c:v>10.32992132324077</c:v>
                </c:pt>
                <c:pt idx="40">
                  <c:v>9.498218104997489</c:v>
                </c:pt>
                <c:pt idx="41">
                  <c:v>8.75512624080859</c:v>
                </c:pt>
                <c:pt idx="42">
                  <c:v>8.090755568395161</c:v>
                </c:pt>
                <c:pt idx="43">
                  <c:v>7.49620949113705</c:v>
                </c:pt>
                <c:pt idx="44">
                  <c:v>6.963536841104547</c:v>
                </c:pt>
                <c:pt idx="45">
                  <c:v>6.485666916546248</c:v>
                </c:pt>
                <c:pt idx="46">
                  <c:v>6.056335897808497</c:v>
                </c:pt>
                <c:pt idx="47">
                  <c:v>5.670010428780436</c:v>
                </c:pt>
                <c:pt idx="48">
                  <c:v>5.321812267183319</c:v>
                </c:pt>
                <c:pt idx="49">
                  <c:v>5.007446489880905</c:v>
                </c:pt>
                <c:pt idx="50">
                  <c:v>4.723134707026889</c:v>
                </c:pt>
                <c:pt idx="51">
                  <c:v>4.465554010327494</c:v>
                </c:pt>
                <c:pt idx="52">
                  <c:v>4.231781884011326</c:v>
                </c:pt>
                <c:pt idx="53">
                  <c:v>4.019246982313603</c:v>
                </c:pt>
                <c:pt idx="54">
                  <c:v>3.825685476656204</c:v>
                </c:pt>
                <c:pt idx="55">
                  <c:v>3.649102562481205</c:v>
                </c:pt>
                <c:pt idx="56">
                  <c:v>3.487738662331112</c:v>
                </c:pt>
                <c:pt idx="57">
                  <c:v>3.340039848100602</c:v>
                </c:pt>
                <c:pt idx="58">
                  <c:v>3.204632016962352</c:v>
                </c:pt>
                <c:pt idx="59">
                  <c:v>3.080298382152771</c:v>
                </c:pt>
                <c:pt idx="60">
                  <c:v>2.965959874632664</c:v>
                </c:pt>
                <c:pt idx="61">
                  <c:v>2.860658089958445</c:v>
                </c:pt>
                <c:pt idx="62">
                  <c:v>2.763540453497539</c:v>
                </c:pt>
                <c:pt idx="63">
                  <c:v>2.673847314531804</c:v>
                </c:pt>
                <c:pt idx="64">
                  <c:v>2.590900714738626</c:v>
                </c:pt>
                <c:pt idx="65">
                  <c:v>2.514094608475152</c:v>
                </c:pt>
                <c:pt idx="66">
                  <c:v>2.442886341019112</c:v>
                </c:pt>
                <c:pt idx="67">
                  <c:v>2.3767892164621</c:v>
                </c:pt>
                <c:pt idx="68">
                  <c:v>2.31536600946273</c:v>
                </c:pt>
                <c:pt idx="69">
                  <c:v>2.258223294775323</c:v>
                </c:pt>
                <c:pt idx="70">
                  <c:v>2.205006485636128</c:v>
                </c:pt>
                <c:pt idx="71">
                  <c:v>2.155395486983378</c:v>
                </c:pt>
                <c:pt idx="72">
                  <c:v>2.109100882372692</c:v>
                </c:pt>
                <c:pt idx="73">
                  <c:v>2.065860584572072</c:v>
                </c:pt>
                <c:pt idx="74">
                  <c:v>2.025436889407084</c:v>
                </c:pt>
                <c:pt idx="75">
                  <c:v>1.98761388068003</c:v>
                </c:pt>
                <c:pt idx="76">
                  <c:v>1.952195141087535</c:v>
                </c:pt>
                <c:pt idx="77">
                  <c:v>1.919001730167942</c:v>
                </c:pt>
                <c:pt idx="78">
                  <c:v>1.887870395561846</c:v>
                </c:pt>
                <c:pt idx="79">
                  <c:v>1.858651988386457</c:v>
                </c:pt>
                <c:pt idx="80">
                  <c:v>1.831210057411381</c:v>
                </c:pt>
                <c:pt idx="81">
                  <c:v>1.805419600069578</c:v>
                </c:pt>
                <c:pt idx="82">
                  <c:v>1.78116595121971</c:v>
                </c:pt>
                <c:pt idx="83">
                  <c:v>1.758343793061082</c:v>
                </c:pt>
                <c:pt idx="84">
                  <c:v>1.736856271746445</c:v>
                </c:pt>
                <c:pt idx="85">
                  <c:v>1.716614208089653</c:v>
                </c:pt>
                <c:pt idx="86">
                  <c:v>1.697535391365942</c:v>
                </c:pt>
                <c:pt idx="87">
                  <c:v>1.679543946587935</c:v>
                </c:pt>
                <c:pt idx="88">
                  <c:v>1.662569766840667</c:v>
                </c:pt>
                <c:pt idx="89">
                  <c:v>1.646548003299887</c:v>
                </c:pt>
                <c:pt idx="90">
                  <c:v>1.631418606461831</c:v>
                </c:pt>
                <c:pt idx="91">
                  <c:v>1.61712591289849</c:v>
                </c:pt>
                <c:pt idx="92">
                  <c:v>1.603618272536439</c:v>
                </c:pt>
                <c:pt idx="93">
                  <c:v>1.590847712053391</c:v>
                </c:pt>
                <c:pt idx="94">
                  <c:v>1.578769630506783</c:v>
                </c:pt>
                <c:pt idx="95">
                  <c:v>1.567342523763113</c:v>
                </c:pt>
                <c:pt idx="96">
                  <c:v>1.556527734694184</c:v>
                </c:pt>
                <c:pt idx="97">
                  <c:v>1.546289226454553</c:v>
                </c:pt>
                <c:pt idx="98">
                  <c:v>1.536593376459642</c:v>
                </c:pt>
                <c:pt idx="99">
                  <c:v>1.527408788952006</c:v>
                </c:pt>
                <c:pt idx="100">
                  <c:v>1.51870612427871</c:v>
                </c:pt>
              </c:numCache>
            </c:numRef>
          </c:yVal>
          <c:smooth val="1"/>
        </c:ser>
        <c:ser>
          <c:idx val="1"/>
          <c:order val="1"/>
          <c:tx>
            <c:strRef>
              <c:f>'1. Basic Model'!$C$1</c:f>
              <c:strCache>
                <c:ptCount val="1"/>
                <c:pt idx="0">
                  <c:v># Infected</c:v>
                </c:pt>
              </c:strCache>
            </c:strRef>
          </c:tx>
          <c:spPr>
            <a:ln w="38100">
              <a:solidFill>
                <a:srgbClr val="900000"/>
              </a:solidFill>
              <a:prstDash val="solid"/>
            </a:ln>
          </c:spPr>
          <c:marker>
            <c:symbol val="none"/>
          </c:marker>
          <c:xVal>
            <c:numRef>
              <c:f>'1. Basic Model'!$A$2:$A$102</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'1. Basic Model'!$C$2:$C$102</c:f>
              <c:numCache>
                <c:formatCode>0.0</c:formatCode>
                <c:ptCount val="101"/>
                <c:pt idx="0">
                  <c:v>3.0</c:v>
                </c:pt>
                <c:pt idx="1">
                  <c:v>3.4611</c:v>
                </c:pt>
                <c:pt idx="2">
                  <c:v>3.988629405759</c:v>
                </c:pt>
                <c:pt idx="3">
                  <c:v>4.590694917141198</c:v>
                </c:pt>
                <c:pt idx="4">
                  <c:v>5.275912686691836</c:v>
                </c:pt>
                <c:pt idx="5">
                  <c:v>6.053272725362244</c:v>
                </c:pt>
                <c:pt idx="6">
                  <c:v>6.931934994462773</c:v>
                </c:pt>
                <c:pt idx="7">
                  <c:v>7.92094277161139</c:v>
                </c:pt>
                <c:pt idx="8">
                  <c:v>9.028839951696977</c:v>
                </c:pt>
                <c:pt idx="9">
                  <c:v>10.26318236671839</c:v>
                </c:pt>
                <c:pt idx="10">
                  <c:v>11.62993988310826</c:v>
                </c:pt>
                <c:pt idx="11">
                  <c:v>13.13279679918581</c:v>
                </c:pt>
                <c:pt idx="12">
                  <c:v>14.77237341653733</c:v>
                </c:pt>
                <c:pt idx="13">
                  <c:v>16.54541135926024</c:v>
                </c:pt>
                <c:pt idx="14">
                  <c:v>18.44398781656491</c:v>
                </c:pt>
                <c:pt idx="15">
                  <c:v>20.45484630508508</c:v>
                </c:pt>
                <c:pt idx="16">
                  <c:v>22.5589489154532</c:v>
                </c:pt>
                <c:pt idx="17">
                  <c:v>24.73136106451697</c:v>
                </c:pt>
                <c:pt idx="18">
                  <c:v>26.9415680864886</c:v>
                </c:pt>
                <c:pt idx="19">
                  <c:v>29.15428900418989</c:v>
                </c:pt>
                <c:pt idx="20">
                  <c:v>31.33079632819316</c:v>
                </c:pt>
                <c:pt idx="21">
                  <c:v>33.43067791880217</c:v>
                </c:pt>
                <c:pt idx="22">
                  <c:v>35.41390071263805</c:v>
                </c:pt>
                <c:pt idx="23">
                  <c:v>37.24297380345987</c:v>
                </c:pt>
                <c:pt idx="24">
                  <c:v>38.88497693783748</c:v>
                </c:pt>
                <c:pt idx="25">
                  <c:v>40.31323063328536</c:v>
                </c:pt>
                <c:pt idx="26">
                  <c:v>41.50843580601776</c:v>
                </c:pt>
                <c:pt idx="27">
                  <c:v>42.45919246315268</c:v>
                </c:pt>
                <c:pt idx="28">
                  <c:v>43.16189924189346</c:v>
                </c:pt>
                <c:pt idx="29">
                  <c:v>43.62011756613523</c:v>
                </c:pt>
                <c:pt idx="30">
                  <c:v>43.84354028368229</c:v>
                </c:pt>
                <c:pt idx="31">
                  <c:v>43.84672818462022</c:v>
                </c:pt>
                <c:pt idx="32">
                  <c:v>43.64777122308437</c:v>
                </c:pt>
                <c:pt idx="33">
                  <c:v>43.26700324260165</c:v>
                </c:pt>
                <c:pt idx="34">
                  <c:v>42.72586043023114</c:v>
                </c:pt>
                <c:pt idx="35">
                  <c:v>42.04593429095617</c:v>
                </c:pt>
                <c:pt idx="36">
                  <c:v>41.24823624305193</c:v>
                </c:pt>
                <c:pt idx="37">
                  <c:v>40.3526661441</c:v>
                </c:pt>
                <c:pt idx="38">
                  <c:v>39.37766154554136</c:v>
                </c:pt>
                <c:pt idx="39">
                  <c:v>38.33999690330331</c:v>
                </c:pt>
                <c:pt idx="40">
                  <c:v>37.25470027638142</c:v>
                </c:pt>
                <c:pt idx="41">
                  <c:v>36.13505712675124</c:v>
                </c:pt>
                <c:pt idx="42">
                  <c:v>34.99267494282711</c:v>
                </c:pt>
                <c:pt idx="43">
                  <c:v>33.83758727294388</c:v>
                </c:pt>
                <c:pt idx="44">
                  <c:v>32.67838055932918</c:v>
                </c:pt>
                <c:pt idx="45">
                  <c:v>31.52233145592102</c:v>
                </c:pt>
                <c:pt idx="46">
                  <c:v>30.37554590186272</c:v>
                </c:pt>
                <c:pt idx="47">
                  <c:v>29.24309407579764</c:v>
                </c:pt>
                <c:pt idx="48">
                  <c:v>28.12913753360488</c:v>
                </c:pt>
                <c:pt idx="49">
                  <c:v>27.03704643422705</c:v>
                </c:pt>
                <c:pt idx="50">
                  <c:v>25.96950589536971</c:v>
                </c:pt>
                <c:pt idx="51">
                  <c:v>24.92861129730062</c:v>
                </c:pt>
                <c:pt idx="52">
                  <c:v>23.91595285875176</c:v>
                </c:pt>
                <c:pt idx="53">
                  <c:v>22.93269011751189</c:v>
                </c:pt>
                <c:pt idx="54">
                  <c:v>21.9796171172937</c:v>
                </c:pt>
                <c:pt idx="55">
                  <c:v>21.05721917560401</c:v>
                </c:pt>
                <c:pt idx="56">
                  <c:v>20.1657221169739</c:v>
                </c:pt>
                <c:pt idx="57">
                  <c:v>19.30513482535572</c:v>
                </c:pt>
                <c:pt idx="58">
                  <c:v>18.47528591522618</c:v>
                </c:pt>
                <c:pt idx="59">
                  <c:v>17.67585525427445</c:v>
                </c:pt>
                <c:pt idx="60">
                  <c:v>16.90640099908083</c:v>
                </c:pt>
                <c:pt idx="61">
                  <c:v>16.16638273380101</c:v>
                </c:pt>
                <c:pt idx="62">
                  <c:v>15.45518123357187</c:v>
                </c:pt>
                <c:pt idx="63">
                  <c:v>14.77211531085901</c:v>
                </c:pt>
                <c:pt idx="64">
                  <c:v>14.11645614510924</c:v>
                </c:pt>
                <c:pt idx="65">
                  <c:v>13.48743944411725</c:v>
                </c:pt>
                <c:pt idx="66">
                  <c:v>12.88427573936742</c:v>
                </c:pt>
                <c:pt idx="67">
                  <c:v>12.30615907695606</c:v>
                </c:pt>
                <c:pt idx="68">
                  <c:v>11.75227433010763</c:v>
                </c:pt>
                <c:pt idx="69">
                  <c:v>11.22180332828965</c:v>
                </c:pt>
                <c:pt idx="70">
                  <c:v>10.71392997101437</c:v>
                </c:pt>
                <c:pt idx="71">
                  <c:v>10.2278444711164</c:v>
                </c:pt>
                <c:pt idx="72">
                  <c:v>9.762746852171264</c:v>
                </c:pt>
                <c:pt idx="73">
                  <c:v>9.31784980736332</c:v>
                </c:pt>
                <c:pt idx="74">
                  <c:v>8.892381012160143</c:v>
                </c:pt>
                <c:pt idx="75">
                  <c:v>8.48558497027919</c:v>
                </c:pt>
                <c:pt idx="76">
                  <c:v>8.096724461357725</c:v>
                </c:pt>
                <c:pt idx="77">
                  <c:v>7.725081649209431</c:v>
                </c:pt>
                <c:pt idx="78">
                  <c:v>7.369958901355055</c:v>
                </c:pt>
                <c:pt idx="79">
                  <c:v>7.03067936346269</c:v>
                </c:pt>
                <c:pt idx="80">
                  <c:v>6.706587326264633</c:v>
                </c:pt>
                <c:pt idx="81">
                  <c:v>6.397048417293204</c:v>
                </c:pt>
                <c:pt idx="82">
                  <c:v>6.101449645278412</c:v>
                </c:pt>
                <c:pt idx="83">
                  <c:v>5.81919932117312</c:v>
                </c:pt>
                <c:pt idx="84">
                  <c:v>5.549726876429101</c:v>
                </c:pt>
                <c:pt idx="85">
                  <c:v>5.292482596264437</c:v>
                </c:pt>
                <c:pt idx="86">
                  <c:v>5.046937283174926</c:v>
                </c:pt>
                <c:pt idx="87">
                  <c:v>4.812581863794187</c:v>
                </c:pt>
                <c:pt idx="88">
                  <c:v>4.588926950351746</c:v>
                </c:pt>
                <c:pt idx="89">
                  <c:v>4.375502366374938</c:v>
                </c:pt>
                <c:pt idx="90">
                  <c:v>4.171856644894247</c:v>
                </c:pt>
                <c:pt idx="91">
                  <c:v>3.977556506212876</c:v>
                </c:pt>
                <c:pt idx="92">
                  <c:v>3.792186321264283</c:v>
                </c:pt>
                <c:pt idx="93">
                  <c:v>3.615347565684118</c:v>
                </c:pt>
                <c:pt idx="94">
                  <c:v>3.44665826894652</c:v>
                </c:pt>
                <c:pt idx="95">
                  <c:v>3.285752462242864</c:v>
                </c:pt>
                <c:pt idx="96">
                  <c:v>3.132279628199649</c:v>
                </c:pt>
                <c:pt idx="97">
                  <c:v>2.985904155029298</c:v>
                </c:pt>
                <c:pt idx="98">
                  <c:v>2.846304797272744</c:v>
                </c:pt>
                <c:pt idx="99">
                  <c:v>2.713174144916743</c:v>
                </c:pt>
                <c:pt idx="100">
                  <c:v>2.586218102344203</c:v>
                </c:pt>
              </c:numCache>
            </c:numRef>
          </c:yVal>
          <c:smooth val="1"/>
        </c:ser>
        <c:ser>
          <c:idx val="2"/>
          <c:order val="2"/>
          <c:tx>
            <c:strRef>
              <c:f>'1. Basic Model'!$D$1</c:f>
              <c:strCache>
                <c:ptCount val="1"/>
                <c:pt idx="0">
                  <c:v># Recovered</c:v>
                </c:pt>
              </c:strCache>
            </c:strRef>
          </c:tx>
          <c:spPr>
            <a:ln w="38100">
              <a:solidFill>
                <a:srgbClr val="006411"/>
              </a:solidFill>
              <a:prstDash val="solid"/>
            </a:ln>
          </c:spPr>
          <c:marker>
            <c:symbol val="none"/>
          </c:marker>
          <c:xVal>
            <c:numRef>
              <c:f>'1. Basic Model'!$A$2:$A$102</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'1. Basic Model'!$D$2:$D$102</c:f>
              <c:numCache>
                <c:formatCode>0.0</c:formatCode>
                <c:ptCount val="101"/>
                <c:pt idx="0">
                  <c:v>0.0</c:v>
                </c:pt>
                <c:pt idx="1">
                  <c:v>0.15</c:v>
                </c:pt>
                <c:pt idx="2">
                  <c:v>0.323055</c:v>
                </c:pt>
                <c:pt idx="3">
                  <c:v>0.52248647028795</c:v>
                </c:pt>
                <c:pt idx="4">
                  <c:v>0.75202121614501</c:v>
                </c:pt>
                <c:pt idx="5">
                  <c:v>1.015816850479602</c:v>
                </c:pt>
                <c:pt idx="6">
                  <c:v>1.318480486747714</c:v>
                </c:pt>
                <c:pt idx="7">
                  <c:v>1.665077236470853</c:v>
                </c:pt>
                <c:pt idx="8">
                  <c:v>2.061124375051422</c:v>
                </c:pt>
                <c:pt idx="9">
                  <c:v>2.512566372636271</c:v>
                </c:pt>
                <c:pt idx="10">
                  <c:v>3.02572549097219</c:v>
                </c:pt>
                <c:pt idx="11">
                  <c:v>3.607222485127603</c:v>
                </c:pt>
                <c:pt idx="12">
                  <c:v>4.263862325086894</c:v>
                </c:pt>
                <c:pt idx="13">
                  <c:v>5.00248099591376</c:v>
                </c:pt>
                <c:pt idx="14">
                  <c:v>5.829751563876773</c:v>
                </c:pt>
                <c:pt idx="15">
                  <c:v>6.751950954705018</c:v>
                </c:pt>
                <c:pt idx="16">
                  <c:v>7.774693269959272</c:v>
                </c:pt>
                <c:pt idx="17">
                  <c:v>8.90264071573193</c:v>
                </c:pt>
                <c:pt idx="18">
                  <c:v>10.13920876895778</c:v>
                </c:pt>
                <c:pt idx="19">
                  <c:v>11.48628717328221</c:v>
                </c:pt>
                <c:pt idx="20">
                  <c:v>12.9440016234917</c:v>
                </c:pt>
                <c:pt idx="21">
                  <c:v>14.51054143990136</c:v>
                </c:pt>
                <c:pt idx="22">
                  <c:v>16.18207533584147</c:v>
                </c:pt>
                <c:pt idx="23">
                  <c:v>17.95277037147337</c:v>
                </c:pt>
                <c:pt idx="24">
                  <c:v>19.81491906164637</c:v>
                </c:pt>
                <c:pt idx="25">
                  <c:v>21.75916790853824</c:v>
                </c:pt>
                <c:pt idx="26">
                  <c:v>23.77482944020251</c:v>
                </c:pt>
                <c:pt idx="27">
                  <c:v>25.8502512305034</c:v>
                </c:pt>
                <c:pt idx="28">
                  <c:v>27.97321085366103</c:v>
                </c:pt>
                <c:pt idx="29">
                  <c:v>30.1313058157557</c:v>
                </c:pt>
                <c:pt idx="30">
                  <c:v>32.31231169406247</c:v>
                </c:pt>
                <c:pt idx="31">
                  <c:v>34.50448870824658</c:v>
                </c:pt>
                <c:pt idx="32">
                  <c:v>36.6968251174776</c:v>
                </c:pt>
                <c:pt idx="33">
                  <c:v>38.87921367863181</c:v>
                </c:pt>
                <c:pt idx="34">
                  <c:v>41.0425638407619</c:v>
                </c:pt>
                <c:pt idx="35">
                  <c:v>43.17885686227345</c:v>
                </c:pt>
                <c:pt idx="36">
                  <c:v>45.28115357682125</c:v>
                </c:pt>
                <c:pt idx="37">
                  <c:v>47.34356538897385</c:v>
                </c:pt>
                <c:pt idx="38">
                  <c:v>49.36119869617885</c:v>
                </c:pt>
                <c:pt idx="39">
                  <c:v>51.33008177345592</c:v>
                </c:pt>
                <c:pt idx="40">
                  <c:v>53.24708161862109</c:v>
                </c:pt>
                <c:pt idx="41">
                  <c:v>55.10981663244016</c:v>
                </c:pt>
                <c:pt idx="42">
                  <c:v>56.91656948877772</c:v>
                </c:pt>
                <c:pt idx="43">
                  <c:v>58.66620323591907</c:v>
                </c:pt>
                <c:pt idx="44">
                  <c:v>60.35808259956627</c:v>
                </c:pt>
                <c:pt idx="45">
                  <c:v>61.99200162753272</c:v>
                </c:pt>
                <c:pt idx="46">
                  <c:v>63.56811820032877</c:v>
                </c:pt>
                <c:pt idx="47">
                  <c:v>65.08689549542191</c:v>
                </c:pt>
                <c:pt idx="48">
                  <c:v>66.5490501992118</c:v>
                </c:pt>
                <c:pt idx="49">
                  <c:v>67.95550707589203</c:v>
                </c:pt>
                <c:pt idx="50">
                  <c:v>69.30735939760338</c:v>
                </c:pt>
                <c:pt idx="51">
                  <c:v>70.60583469237186</c:v>
                </c:pt>
                <c:pt idx="52">
                  <c:v>71.85226525723689</c:v>
                </c:pt>
                <c:pt idx="53">
                  <c:v>73.04806290017448</c:v>
                </c:pt>
                <c:pt idx="54">
                  <c:v>74.19469740605008</c:v>
                </c:pt>
                <c:pt idx="55">
                  <c:v>75.29367826191476</c:v>
                </c:pt>
                <c:pt idx="56">
                  <c:v>76.34653922069496</c:v>
                </c:pt>
                <c:pt idx="57">
                  <c:v>77.35482532654366</c:v>
                </c:pt>
                <c:pt idx="58">
                  <c:v>78.32008206781144</c:v>
                </c:pt>
                <c:pt idx="59">
                  <c:v>79.24384636357274</c:v>
                </c:pt>
                <c:pt idx="60">
                  <c:v>80.12763912628647</c:v>
                </c:pt>
                <c:pt idx="61">
                  <c:v>80.97295917624051</c:v>
                </c:pt>
                <c:pt idx="62">
                  <c:v>81.78127831293055</c:v>
                </c:pt>
                <c:pt idx="63">
                  <c:v>82.55403737460915</c:v>
                </c:pt>
                <c:pt idx="64">
                  <c:v>83.2926431401521</c:v>
                </c:pt>
                <c:pt idx="65">
                  <c:v>83.99846594740756</c:v>
                </c:pt>
                <c:pt idx="66">
                  <c:v>84.67283791961343</c:v>
                </c:pt>
                <c:pt idx="67">
                  <c:v>85.31705170658179</c:v>
                </c:pt>
                <c:pt idx="68">
                  <c:v>85.9323596604296</c:v>
                </c:pt>
                <c:pt idx="69">
                  <c:v>86.51997337693498</c:v>
                </c:pt>
                <c:pt idx="70">
                  <c:v>87.08106354334947</c:v>
                </c:pt>
                <c:pt idx="71">
                  <c:v>87.6167600419002</c:v>
                </c:pt>
                <c:pt idx="72">
                  <c:v>88.12815226545601</c:v>
                </c:pt>
                <c:pt idx="73">
                  <c:v>88.61628960806457</c:v>
                </c:pt>
                <c:pt idx="74">
                  <c:v>89.08218209843274</c:v>
                </c:pt>
                <c:pt idx="75">
                  <c:v>89.52680114904075</c:v>
                </c:pt>
                <c:pt idx="76">
                  <c:v>89.9510803975547</c:v>
                </c:pt>
                <c:pt idx="77">
                  <c:v>90.35591662062259</c:v>
                </c:pt>
                <c:pt idx="78">
                  <c:v>90.74217070308306</c:v>
                </c:pt>
                <c:pt idx="79">
                  <c:v>91.11066864815082</c:v>
                </c:pt>
                <c:pt idx="80">
                  <c:v>91.46220261632395</c:v>
                </c:pt>
                <c:pt idx="81">
                  <c:v>91.79753198263718</c:v>
                </c:pt>
                <c:pt idx="82">
                  <c:v>92.11738440350184</c:v>
                </c:pt>
                <c:pt idx="83">
                  <c:v>92.42245688576577</c:v>
                </c:pt>
                <c:pt idx="84">
                  <c:v>92.71341685182442</c:v>
                </c:pt>
                <c:pt idx="85">
                  <c:v>92.99090319564587</c:v>
                </c:pt>
                <c:pt idx="86">
                  <c:v>93.2555273254591</c:v>
                </c:pt>
                <c:pt idx="87">
                  <c:v>93.50787418961785</c:v>
                </c:pt>
                <c:pt idx="88">
                  <c:v>93.74850328280756</c:v>
                </c:pt>
                <c:pt idx="89">
                  <c:v>93.97794963032514</c:v>
                </c:pt>
                <c:pt idx="90">
                  <c:v>94.19672474864388</c:v>
                </c:pt>
                <c:pt idx="91">
                  <c:v>94.40531758088861</c:v>
                </c:pt>
                <c:pt idx="92">
                  <c:v>94.60419540619925</c:v>
                </c:pt>
                <c:pt idx="93">
                  <c:v>94.79380472226246</c:v>
                </c:pt>
                <c:pt idx="94">
                  <c:v>94.97457210054667</c:v>
                </c:pt>
                <c:pt idx="95">
                  <c:v>95.14690501399399</c:v>
                </c:pt>
                <c:pt idx="96">
                  <c:v>95.31119263710613</c:v>
                </c:pt>
                <c:pt idx="97">
                  <c:v>95.4678066185161</c:v>
                </c:pt>
                <c:pt idx="98">
                  <c:v>95.61710182626757</c:v>
                </c:pt>
                <c:pt idx="99">
                  <c:v>95.75941706613121</c:v>
                </c:pt>
                <c:pt idx="100">
                  <c:v>95.89507577337704</c:v>
                </c:pt>
              </c:numCache>
            </c:numRef>
          </c:yVal>
          <c:smooth val="1"/>
        </c:ser>
        <c:dLbls>
          <c:showLegendKey val="0"/>
          <c:showVal val="0"/>
          <c:showCatName val="0"/>
          <c:showSerName val="0"/>
          <c:showPercent val="0"/>
          <c:showBubbleSize val="0"/>
        </c:dLbls>
        <c:axId val="2117111928"/>
        <c:axId val="2117104456"/>
      </c:scatterChart>
      <c:valAx>
        <c:axId val="2117111928"/>
        <c:scaling>
          <c:orientation val="minMax"/>
          <c:max val="100.0"/>
        </c:scaling>
        <c:delete val="0"/>
        <c:axPos val="b"/>
        <c:title>
          <c:tx>
            <c:rich>
              <a:bodyPr/>
              <a:lstStyle/>
              <a:p>
                <a:pPr>
                  <a:defRPr sz="1600" b="1" i="0" u="none" strike="noStrike" baseline="0">
                    <a:solidFill>
                      <a:srgbClr val="000000"/>
                    </a:solidFill>
                    <a:latin typeface="Verdana"/>
                    <a:ea typeface="Verdana"/>
                    <a:cs typeface="Verdana"/>
                  </a:defRPr>
                </a:pPr>
                <a:r>
                  <a:rPr lang="en-US"/>
                  <a:t>Time</a:t>
                </a:r>
              </a:p>
            </c:rich>
          </c:tx>
          <c:layout>
            <c:manualLayout>
              <c:xMode val="edge"/>
              <c:yMode val="edge"/>
              <c:x val="0.500000160694199"/>
              <c:y val="0.8484872345502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7104456"/>
        <c:crosses val="autoZero"/>
        <c:crossBetween val="midCat"/>
      </c:valAx>
      <c:valAx>
        <c:axId val="2117104456"/>
        <c:scaling>
          <c:orientation val="minMax"/>
          <c:max val="100.0"/>
        </c:scaling>
        <c:delete val="0"/>
        <c:axPos val="l"/>
        <c:majorGridlines>
          <c:spPr>
            <a:ln w="3175">
              <a:solidFill>
                <a:schemeClr val="bg1">
                  <a:lumMod val="95000"/>
                </a:schemeClr>
              </a:solidFill>
              <a:prstDash val="solid"/>
            </a:ln>
          </c:spPr>
        </c:majorGridlines>
        <c:title>
          <c:tx>
            <c:rich>
              <a:bodyPr/>
              <a:lstStyle/>
              <a:p>
                <a:pPr>
                  <a:defRPr sz="1600" b="1" i="0" u="none" strike="noStrike" baseline="0">
                    <a:solidFill>
                      <a:srgbClr val="000000"/>
                    </a:solidFill>
                    <a:latin typeface="Verdana"/>
                    <a:ea typeface="Verdana"/>
                    <a:cs typeface="Verdana"/>
                  </a:defRPr>
                </a:pPr>
                <a:r>
                  <a:rPr lang="en-US"/>
                  <a:t># Individuals</a:t>
                </a:r>
              </a:p>
            </c:rich>
          </c:tx>
          <c:layout>
            <c:manualLayout>
              <c:xMode val="edge"/>
              <c:yMode val="edge"/>
              <c:x val="0.0163265306122449"/>
              <c:y val="0.250689355979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7111928"/>
        <c:crosses val="autoZero"/>
        <c:crossBetween val="midCat"/>
        <c:majorUnit val="20.0"/>
      </c:valAx>
      <c:spPr>
        <a:solidFill>
          <a:schemeClr val="bg1"/>
        </a:solidFill>
        <a:ln w="12700">
          <a:solidFill>
            <a:srgbClr val="808080"/>
          </a:solidFill>
          <a:prstDash val="solid"/>
        </a:ln>
      </c:spPr>
    </c:plotArea>
    <c:legend>
      <c:legendPos val="b"/>
      <c:layout>
        <c:manualLayout>
          <c:xMode val="edge"/>
          <c:yMode val="edge"/>
          <c:x val="0.124489795918367"/>
          <c:y val="0.911848116092926"/>
          <c:w val="0.808163426000321"/>
          <c:h val="0.0826448450142079"/>
        </c:manualLayout>
      </c:layout>
      <c:overlay val="0"/>
      <c:spPr>
        <a:solidFill>
          <a:srgbClr val="FFFFFF"/>
        </a:solidFill>
        <a:ln w="12700">
          <a:solidFill>
            <a:srgbClr val="FF6600"/>
          </a:solidFill>
          <a:prstDash val="solid"/>
        </a:ln>
      </c:spPr>
      <c:txPr>
        <a:bodyPr/>
        <a:lstStyle/>
        <a:p>
          <a:pPr>
            <a:defRPr sz="110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99"/>
    </a:solidFill>
    <a:ln w="3175">
      <a:solidFill>
        <a:srgbClr val="000000"/>
      </a:solidFill>
      <a:prstDash val="solid"/>
    </a:ln>
  </c:spPr>
  <c:txPr>
    <a:bodyPr/>
    <a:lstStyle/>
    <a:p>
      <a:pPr>
        <a:defRPr sz="925" b="0" i="0" u="none" strike="noStrike" baseline="0">
          <a:solidFill>
            <a:srgbClr val="000000"/>
          </a:solidFill>
          <a:latin typeface="Verdana"/>
          <a:ea typeface="Verdana"/>
          <a:cs typeface="Verdana"/>
        </a:defRPr>
      </a:pPr>
      <a:endParaRPr lang="en-US"/>
    </a:p>
  </c:txPr>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Phase Plot</a:t>
            </a:r>
          </a:p>
        </c:rich>
      </c:tx>
      <c:layout/>
      <c:overlay val="0"/>
      <c:spPr>
        <a:noFill/>
        <a:ln w="25400">
          <a:noFill/>
        </a:ln>
      </c:spPr>
    </c:title>
    <c:autoTitleDeleted val="0"/>
    <c:plotArea>
      <c:layout/>
      <c:scatterChart>
        <c:scatterStyle val="smoothMarker"/>
        <c:varyColors val="0"/>
        <c:ser>
          <c:idx val="0"/>
          <c:order val="0"/>
          <c:tx>
            <c:v>Deterministic</c:v>
          </c:tx>
          <c:spPr>
            <a:ln w="57150" cap="rnd" cmpd="sng" algn="ctr">
              <a:solidFill>
                <a:srgbClr val="5700B3"/>
              </a:solidFill>
              <a:prstDash val="solid"/>
              <a:round/>
              <a:headEnd type="none" w="med" len="med"/>
              <a:tailEnd type="none" w="med" len="med"/>
            </a:ln>
          </c:spPr>
          <c:marker>
            <c:symbol val="none"/>
          </c:marker>
          <c:xVal>
            <c:numRef>
              <c:f>'1. Basic Model'!$B$2:$B$102</c:f>
              <c:numCache>
                <c:formatCode>0.0</c:formatCode>
                <c:ptCount val="101"/>
                <c:pt idx="0">
                  <c:v>97.0</c:v>
                </c:pt>
                <c:pt idx="1">
                  <c:v>96.38890000000001</c:v>
                </c:pt>
                <c:pt idx="2">
                  <c:v>95.688315594241</c:v>
                </c:pt>
                <c:pt idx="3">
                  <c:v>94.88681861257086</c:v>
                </c:pt>
                <c:pt idx="4">
                  <c:v>93.97206609716316</c:v>
                </c:pt>
                <c:pt idx="5">
                  <c:v>92.93091042415817</c:v>
                </c:pt>
                <c:pt idx="6">
                  <c:v>91.74958451878953</c:v>
                </c:pt>
                <c:pt idx="7">
                  <c:v>90.41397999191777</c:v>
                </c:pt>
                <c:pt idx="8">
                  <c:v>88.91003567325161</c:v>
                </c:pt>
                <c:pt idx="9">
                  <c:v>87.22425126064534</c:v>
                </c:pt>
                <c:pt idx="10">
                  <c:v>85.34433462591955</c:v>
                </c:pt>
                <c:pt idx="11">
                  <c:v>83.25998071568659</c:v>
                </c:pt>
                <c:pt idx="12">
                  <c:v>80.96376425837578</c:v>
                </c:pt>
                <c:pt idx="13">
                  <c:v>78.45210764482601</c:v>
                </c:pt>
                <c:pt idx="14">
                  <c:v>75.72626061955833</c:v>
                </c:pt>
                <c:pt idx="15">
                  <c:v>72.7932027402099</c:v>
                </c:pt>
                <c:pt idx="16">
                  <c:v>69.66635781458753</c:v>
                </c:pt>
                <c:pt idx="17">
                  <c:v>66.36599821975111</c:v>
                </c:pt>
                <c:pt idx="18">
                  <c:v>62.91922314455362</c:v>
                </c:pt>
                <c:pt idx="19">
                  <c:v>59.3594238225279</c:v>
                </c:pt>
                <c:pt idx="20">
                  <c:v>55.72520204831513</c:v>
                </c:pt>
                <c:pt idx="21">
                  <c:v>52.05878064129647</c:v>
                </c:pt>
                <c:pt idx="22">
                  <c:v>48.40402395152049</c:v>
                </c:pt>
                <c:pt idx="23">
                  <c:v>44.80425582506675</c:v>
                </c:pt>
                <c:pt idx="24">
                  <c:v>41.30010400051616</c:v>
                </c:pt>
                <c:pt idx="25">
                  <c:v>37.9276014581764</c:v>
                </c:pt>
                <c:pt idx="26">
                  <c:v>34.71673475377972</c:v>
                </c:pt>
                <c:pt idx="27">
                  <c:v>31.69055630634392</c:v>
                </c:pt>
                <c:pt idx="28">
                  <c:v>28.86488990444551</c:v>
                </c:pt>
                <c:pt idx="29">
                  <c:v>26.24857661810906</c:v>
                </c:pt>
                <c:pt idx="30">
                  <c:v>23.84414802225525</c:v>
                </c:pt>
                <c:pt idx="31">
                  <c:v>21.6487831071332</c:v>
                </c:pt>
                <c:pt idx="32">
                  <c:v>19.65540365943804</c:v>
                </c:pt>
                <c:pt idx="33">
                  <c:v>17.85378307876653</c:v>
                </c:pt>
                <c:pt idx="34">
                  <c:v>16.23157572900696</c:v>
                </c:pt>
                <c:pt idx="35">
                  <c:v>14.77520884677038</c:v>
                </c:pt>
                <c:pt idx="36">
                  <c:v>13.47061018012681</c:v>
                </c:pt>
                <c:pt idx="37">
                  <c:v>12.30376846692616</c:v>
                </c:pt>
                <c:pt idx="38">
                  <c:v>11.26113975827979</c:v>
                </c:pt>
                <c:pt idx="39">
                  <c:v>10.32992132324077</c:v>
                </c:pt>
                <c:pt idx="40">
                  <c:v>9.498218104997489</c:v>
                </c:pt>
                <c:pt idx="41">
                  <c:v>8.75512624080859</c:v>
                </c:pt>
                <c:pt idx="42">
                  <c:v>8.090755568395161</c:v>
                </c:pt>
                <c:pt idx="43">
                  <c:v>7.49620949113705</c:v>
                </c:pt>
                <c:pt idx="44">
                  <c:v>6.963536841104547</c:v>
                </c:pt>
                <c:pt idx="45">
                  <c:v>6.485666916546248</c:v>
                </c:pt>
                <c:pt idx="46">
                  <c:v>6.056335897808497</c:v>
                </c:pt>
                <c:pt idx="47">
                  <c:v>5.670010428780436</c:v>
                </c:pt>
                <c:pt idx="48">
                  <c:v>5.321812267183319</c:v>
                </c:pt>
                <c:pt idx="49">
                  <c:v>5.007446489880905</c:v>
                </c:pt>
                <c:pt idx="50">
                  <c:v>4.723134707026889</c:v>
                </c:pt>
                <c:pt idx="51">
                  <c:v>4.465554010327494</c:v>
                </c:pt>
                <c:pt idx="52">
                  <c:v>4.231781884011326</c:v>
                </c:pt>
                <c:pt idx="53">
                  <c:v>4.019246982313603</c:v>
                </c:pt>
                <c:pt idx="54">
                  <c:v>3.825685476656204</c:v>
                </c:pt>
                <c:pt idx="55">
                  <c:v>3.649102562481205</c:v>
                </c:pt>
                <c:pt idx="56">
                  <c:v>3.487738662331112</c:v>
                </c:pt>
                <c:pt idx="57">
                  <c:v>3.340039848100602</c:v>
                </c:pt>
                <c:pt idx="58">
                  <c:v>3.204632016962352</c:v>
                </c:pt>
                <c:pt idx="59">
                  <c:v>3.080298382152771</c:v>
                </c:pt>
                <c:pt idx="60">
                  <c:v>2.965959874632664</c:v>
                </c:pt>
                <c:pt idx="61">
                  <c:v>2.860658089958445</c:v>
                </c:pt>
                <c:pt idx="62">
                  <c:v>2.763540453497539</c:v>
                </c:pt>
                <c:pt idx="63">
                  <c:v>2.673847314531804</c:v>
                </c:pt>
                <c:pt idx="64">
                  <c:v>2.590900714738626</c:v>
                </c:pt>
                <c:pt idx="65">
                  <c:v>2.514094608475152</c:v>
                </c:pt>
                <c:pt idx="66">
                  <c:v>2.442886341019112</c:v>
                </c:pt>
                <c:pt idx="67">
                  <c:v>2.3767892164621</c:v>
                </c:pt>
                <c:pt idx="68">
                  <c:v>2.31536600946273</c:v>
                </c:pt>
                <c:pt idx="69">
                  <c:v>2.258223294775323</c:v>
                </c:pt>
                <c:pt idx="70">
                  <c:v>2.205006485636128</c:v>
                </c:pt>
                <c:pt idx="71">
                  <c:v>2.155395486983378</c:v>
                </c:pt>
                <c:pt idx="72">
                  <c:v>2.109100882372692</c:v>
                </c:pt>
                <c:pt idx="73">
                  <c:v>2.065860584572072</c:v>
                </c:pt>
                <c:pt idx="74">
                  <c:v>2.025436889407084</c:v>
                </c:pt>
                <c:pt idx="75">
                  <c:v>1.98761388068003</c:v>
                </c:pt>
                <c:pt idx="76">
                  <c:v>1.952195141087535</c:v>
                </c:pt>
                <c:pt idx="77">
                  <c:v>1.919001730167942</c:v>
                </c:pt>
                <c:pt idx="78">
                  <c:v>1.887870395561846</c:v>
                </c:pt>
                <c:pt idx="79">
                  <c:v>1.858651988386457</c:v>
                </c:pt>
                <c:pt idx="80">
                  <c:v>1.831210057411381</c:v>
                </c:pt>
                <c:pt idx="81">
                  <c:v>1.805419600069578</c:v>
                </c:pt>
                <c:pt idx="82">
                  <c:v>1.78116595121971</c:v>
                </c:pt>
                <c:pt idx="83">
                  <c:v>1.758343793061082</c:v>
                </c:pt>
                <c:pt idx="84">
                  <c:v>1.736856271746445</c:v>
                </c:pt>
                <c:pt idx="85">
                  <c:v>1.716614208089653</c:v>
                </c:pt>
                <c:pt idx="86">
                  <c:v>1.697535391365942</c:v>
                </c:pt>
                <c:pt idx="87">
                  <c:v>1.679543946587935</c:v>
                </c:pt>
                <c:pt idx="88">
                  <c:v>1.662569766840667</c:v>
                </c:pt>
                <c:pt idx="89">
                  <c:v>1.646548003299887</c:v>
                </c:pt>
                <c:pt idx="90">
                  <c:v>1.631418606461831</c:v>
                </c:pt>
                <c:pt idx="91">
                  <c:v>1.61712591289849</c:v>
                </c:pt>
                <c:pt idx="92">
                  <c:v>1.603618272536439</c:v>
                </c:pt>
                <c:pt idx="93">
                  <c:v>1.590847712053391</c:v>
                </c:pt>
                <c:pt idx="94">
                  <c:v>1.578769630506783</c:v>
                </c:pt>
                <c:pt idx="95">
                  <c:v>1.567342523763113</c:v>
                </c:pt>
                <c:pt idx="96">
                  <c:v>1.556527734694184</c:v>
                </c:pt>
                <c:pt idx="97">
                  <c:v>1.546289226454553</c:v>
                </c:pt>
                <c:pt idx="98">
                  <c:v>1.536593376459642</c:v>
                </c:pt>
                <c:pt idx="99">
                  <c:v>1.527408788952006</c:v>
                </c:pt>
                <c:pt idx="100">
                  <c:v>1.51870612427871</c:v>
                </c:pt>
              </c:numCache>
            </c:numRef>
          </c:xVal>
          <c:yVal>
            <c:numRef>
              <c:f>'1. Basic Model'!$C$2:$C$102</c:f>
              <c:numCache>
                <c:formatCode>0.0</c:formatCode>
                <c:ptCount val="101"/>
                <c:pt idx="0">
                  <c:v>3.0</c:v>
                </c:pt>
                <c:pt idx="1">
                  <c:v>3.4611</c:v>
                </c:pt>
                <c:pt idx="2">
                  <c:v>3.988629405759</c:v>
                </c:pt>
                <c:pt idx="3">
                  <c:v>4.590694917141198</c:v>
                </c:pt>
                <c:pt idx="4">
                  <c:v>5.275912686691836</c:v>
                </c:pt>
                <c:pt idx="5">
                  <c:v>6.053272725362244</c:v>
                </c:pt>
                <c:pt idx="6">
                  <c:v>6.931934994462773</c:v>
                </c:pt>
                <c:pt idx="7">
                  <c:v>7.92094277161139</c:v>
                </c:pt>
                <c:pt idx="8">
                  <c:v>9.028839951696977</c:v>
                </c:pt>
                <c:pt idx="9">
                  <c:v>10.26318236671839</c:v>
                </c:pt>
                <c:pt idx="10">
                  <c:v>11.62993988310826</c:v>
                </c:pt>
                <c:pt idx="11">
                  <c:v>13.13279679918581</c:v>
                </c:pt>
                <c:pt idx="12">
                  <c:v>14.77237341653733</c:v>
                </c:pt>
                <c:pt idx="13">
                  <c:v>16.54541135926024</c:v>
                </c:pt>
                <c:pt idx="14">
                  <c:v>18.44398781656491</c:v>
                </c:pt>
                <c:pt idx="15">
                  <c:v>20.45484630508508</c:v>
                </c:pt>
                <c:pt idx="16">
                  <c:v>22.5589489154532</c:v>
                </c:pt>
                <c:pt idx="17">
                  <c:v>24.73136106451697</c:v>
                </c:pt>
                <c:pt idx="18">
                  <c:v>26.9415680864886</c:v>
                </c:pt>
                <c:pt idx="19">
                  <c:v>29.15428900418989</c:v>
                </c:pt>
                <c:pt idx="20">
                  <c:v>31.33079632819316</c:v>
                </c:pt>
                <c:pt idx="21">
                  <c:v>33.43067791880217</c:v>
                </c:pt>
                <c:pt idx="22">
                  <c:v>35.41390071263805</c:v>
                </c:pt>
                <c:pt idx="23">
                  <c:v>37.24297380345987</c:v>
                </c:pt>
                <c:pt idx="24">
                  <c:v>38.88497693783748</c:v>
                </c:pt>
                <c:pt idx="25">
                  <c:v>40.31323063328536</c:v>
                </c:pt>
                <c:pt idx="26">
                  <c:v>41.50843580601776</c:v>
                </c:pt>
                <c:pt idx="27">
                  <c:v>42.45919246315268</c:v>
                </c:pt>
                <c:pt idx="28">
                  <c:v>43.16189924189346</c:v>
                </c:pt>
                <c:pt idx="29">
                  <c:v>43.62011756613523</c:v>
                </c:pt>
                <c:pt idx="30">
                  <c:v>43.84354028368229</c:v>
                </c:pt>
                <c:pt idx="31">
                  <c:v>43.84672818462022</c:v>
                </c:pt>
                <c:pt idx="32">
                  <c:v>43.64777122308437</c:v>
                </c:pt>
                <c:pt idx="33">
                  <c:v>43.26700324260165</c:v>
                </c:pt>
                <c:pt idx="34">
                  <c:v>42.72586043023114</c:v>
                </c:pt>
                <c:pt idx="35">
                  <c:v>42.04593429095617</c:v>
                </c:pt>
                <c:pt idx="36">
                  <c:v>41.24823624305193</c:v>
                </c:pt>
                <c:pt idx="37">
                  <c:v>40.3526661441</c:v>
                </c:pt>
                <c:pt idx="38">
                  <c:v>39.37766154554136</c:v>
                </c:pt>
                <c:pt idx="39">
                  <c:v>38.33999690330331</c:v>
                </c:pt>
                <c:pt idx="40">
                  <c:v>37.25470027638142</c:v>
                </c:pt>
                <c:pt idx="41">
                  <c:v>36.13505712675124</c:v>
                </c:pt>
                <c:pt idx="42">
                  <c:v>34.99267494282711</c:v>
                </c:pt>
                <c:pt idx="43">
                  <c:v>33.83758727294388</c:v>
                </c:pt>
                <c:pt idx="44">
                  <c:v>32.67838055932918</c:v>
                </c:pt>
                <c:pt idx="45">
                  <c:v>31.52233145592102</c:v>
                </c:pt>
                <c:pt idx="46">
                  <c:v>30.37554590186272</c:v>
                </c:pt>
                <c:pt idx="47">
                  <c:v>29.24309407579764</c:v>
                </c:pt>
                <c:pt idx="48">
                  <c:v>28.12913753360488</c:v>
                </c:pt>
                <c:pt idx="49">
                  <c:v>27.03704643422705</c:v>
                </c:pt>
                <c:pt idx="50">
                  <c:v>25.96950589536971</c:v>
                </c:pt>
                <c:pt idx="51">
                  <c:v>24.92861129730062</c:v>
                </c:pt>
                <c:pt idx="52">
                  <c:v>23.91595285875176</c:v>
                </c:pt>
                <c:pt idx="53">
                  <c:v>22.93269011751189</c:v>
                </c:pt>
                <c:pt idx="54">
                  <c:v>21.9796171172937</c:v>
                </c:pt>
                <c:pt idx="55">
                  <c:v>21.05721917560401</c:v>
                </c:pt>
                <c:pt idx="56">
                  <c:v>20.1657221169739</c:v>
                </c:pt>
                <c:pt idx="57">
                  <c:v>19.30513482535572</c:v>
                </c:pt>
                <c:pt idx="58">
                  <c:v>18.47528591522618</c:v>
                </c:pt>
                <c:pt idx="59">
                  <c:v>17.67585525427445</c:v>
                </c:pt>
                <c:pt idx="60">
                  <c:v>16.90640099908083</c:v>
                </c:pt>
                <c:pt idx="61">
                  <c:v>16.16638273380101</c:v>
                </c:pt>
                <c:pt idx="62">
                  <c:v>15.45518123357187</c:v>
                </c:pt>
                <c:pt idx="63">
                  <c:v>14.77211531085901</c:v>
                </c:pt>
                <c:pt idx="64">
                  <c:v>14.11645614510924</c:v>
                </c:pt>
                <c:pt idx="65">
                  <c:v>13.48743944411725</c:v>
                </c:pt>
                <c:pt idx="66">
                  <c:v>12.88427573936742</c:v>
                </c:pt>
                <c:pt idx="67">
                  <c:v>12.30615907695606</c:v>
                </c:pt>
                <c:pt idx="68">
                  <c:v>11.75227433010763</c:v>
                </c:pt>
                <c:pt idx="69">
                  <c:v>11.22180332828965</c:v>
                </c:pt>
                <c:pt idx="70">
                  <c:v>10.71392997101437</c:v>
                </c:pt>
                <c:pt idx="71">
                  <c:v>10.2278444711164</c:v>
                </c:pt>
                <c:pt idx="72">
                  <c:v>9.762746852171264</c:v>
                </c:pt>
                <c:pt idx="73">
                  <c:v>9.31784980736332</c:v>
                </c:pt>
                <c:pt idx="74">
                  <c:v>8.892381012160143</c:v>
                </c:pt>
                <c:pt idx="75">
                  <c:v>8.48558497027919</c:v>
                </c:pt>
                <c:pt idx="76">
                  <c:v>8.096724461357725</c:v>
                </c:pt>
                <c:pt idx="77">
                  <c:v>7.725081649209431</c:v>
                </c:pt>
                <c:pt idx="78">
                  <c:v>7.369958901355055</c:v>
                </c:pt>
                <c:pt idx="79">
                  <c:v>7.03067936346269</c:v>
                </c:pt>
                <c:pt idx="80">
                  <c:v>6.706587326264633</c:v>
                </c:pt>
                <c:pt idx="81">
                  <c:v>6.397048417293204</c:v>
                </c:pt>
                <c:pt idx="82">
                  <c:v>6.101449645278412</c:v>
                </c:pt>
                <c:pt idx="83">
                  <c:v>5.81919932117312</c:v>
                </c:pt>
                <c:pt idx="84">
                  <c:v>5.549726876429101</c:v>
                </c:pt>
                <c:pt idx="85">
                  <c:v>5.292482596264437</c:v>
                </c:pt>
                <c:pt idx="86">
                  <c:v>5.046937283174926</c:v>
                </c:pt>
                <c:pt idx="87">
                  <c:v>4.812581863794187</c:v>
                </c:pt>
                <c:pt idx="88">
                  <c:v>4.588926950351746</c:v>
                </c:pt>
                <c:pt idx="89">
                  <c:v>4.375502366374938</c:v>
                </c:pt>
                <c:pt idx="90">
                  <c:v>4.171856644894247</c:v>
                </c:pt>
                <c:pt idx="91">
                  <c:v>3.977556506212876</c:v>
                </c:pt>
                <c:pt idx="92">
                  <c:v>3.792186321264283</c:v>
                </c:pt>
                <c:pt idx="93">
                  <c:v>3.615347565684118</c:v>
                </c:pt>
                <c:pt idx="94">
                  <c:v>3.44665826894652</c:v>
                </c:pt>
                <c:pt idx="95">
                  <c:v>3.285752462242864</c:v>
                </c:pt>
                <c:pt idx="96">
                  <c:v>3.132279628199649</c:v>
                </c:pt>
                <c:pt idx="97">
                  <c:v>2.985904155029298</c:v>
                </c:pt>
                <c:pt idx="98">
                  <c:v>2.846304797272744</c:v>
                </c:pt>
                <c:pt idx="99">
                  <c:v>2.713174144916743</c:v>
                </c:pt>
                <c:pt idx="100">
                  <c:v>2.586218102344203</c:v>
                </c:pt>
              </c:numCache>
            </c:numRef>
          </c:yVal>
          <c:smooth val="1"/>
        </c:ser>
        <c:ser>
          <c:idx val="1"/>
          <c:order val="1"/>
          <c:tx>
            <c:v>Start Point</c:v>
          </c:tx>
          <c:spPr>
            <a:ln w="28575" cap="rnd" cmpd="sng" algn="ctr">
              <a:solidFill>
                <a:srgbClr val="5700B3"/>
              </a:solidFill>
              <a:prstDash val="solid"/>
              <a:round/>
              <a:headEnd type="none" w="med" len="med"/>
              <a:tailEnd type="none" w="med" len="med"/>
            </a:ln>
          </c:spPr>
          <c:marker>
            <c:symbol val="circle"/>
            <c:size val="10"/>
            <c:spPr>
              <a:solidFill>
                <a:srgbClr val="CC98FF"/>
              </a:solidFill>
              <a:ln w="28575" cap="rnd" cmpd="sng" algn="ctr">
                <a:solidFill>
                  <a:srgbClr val="5700B3"/>
                </a:solidFill>
                <a:prstDash val="solid"/>
                <a:round/>
                <a:headEnd type="none" w="med" len="med"/>
                <a:tailEnd type="none" w="med" len="med"/>
              </a:ln>
            </c:spPr>
          </c:marker>
          <c:xVal>
            <c:numRef>
              <c:f>'1. Basic Model'!$B$2</c:f>
              <c:numCache>
                <c:formatCode>0.0</c:formatCode>
                <c:ptCount val="1"/>
                <c:pt idx="0">
                  <c:v>97.0</c:v>
                </c:pt>
              </c:numCache>
            </c:numRef>
          </c:xVal>
          <c:yVal>
            <c:numRef>
              <c:f>'1. Basic Model'!$C$2</c:f>
              <c:numCache>
                <c:formatCode>0.0</c:formatCode>
                <c:ptCount val="1"/>
                <c:pt idx="0">
                  <c:v>3.0</c:v>
                </c:pt>
              </c:numCache>
            </c:numRef>
          </c:yVal>
          <c:smooth val="1"/>
        </c:ser>
        <c:ser>
          <c:idx val="2"/>
          <c:order val="2"/>
          <c:tx>
            <c:v>S Nullcline 1</c:v>
          </c:tx>
          <c:marker>
            <c:symbol val="none"/>
          </c:marker>
          <c:dPt>
            <c:idx val="1"/>
            <c:bubble3D val="0"/>
            <c:spPr>
              <a:ln>
                <a:solidFill>
                  <a:srgbClr val="3366FF"/>
                </a:solidFill>
                <a:prstDash val="dash"/>
              </a:ln>
            </c:spPr>
          </c:dPt>
          <c:xVal>
            <c:numRef>
              <c:f>'1. Basic Model'!$H$43:$I$43</c:f>
              <c:numCache>
                <c:formatCode>General</c:formatCode>
                <c:ptCount val="2"/>
                <c:pt idx="0">
                  <c:v>0.0</c:v>
                </c:pt>
                <c:pt idx="1">
                  <c:v>100.0</c:v>
                </c:pt>
              </c:numCache>
            </c:numRef>
          </c:xVal>
          <c:yVal>
            <c:numRef>
              <c:f>'1. Basic Model'!$H$44:$I$44</c:f>
              <c:numCache>
                <c:formatCode>General</c:formatCode>
                <c:ptCount val="2"/>
                <c:pt idx="0">
                  <c:v>0.0</c:v>
                </c:pt>
                <c:pt idx="1">
                  <c:v>0.0</c:v>
                </c:pt>
              </c:numCache>
            </c:numRef>
          </c:yVal>
          <c:smooth val="1"/>
        </c:ser>
        <c:ser>
          <c:idx val="3"/>
          <c:order val="3"/>
          <c:tx>
            <c:v>S Nullcline 2</c:v>
          </c:tx>
          <c:spPr>
            <a:ln>
              <a:solidFill>
                <a:srgbClr val="3366FF"/>
              </a:solidFill>
              <a:prstDash val="dash"/>
            </a:ln>
          </c:spPr>
          <c:marker>
            <c:symbol val="none"/>
          </c:marker>
          <c:xVal>
            <c:numRef>
              <c:f>'1. Basic Model'!$H$47:$I$47</c:f>
              <c:numCache>
                <c:formatCode>General</c:formatCode>
                <c:ptCount val="2"/>
                <c:pt idx="0">
                  <c:v>0.0</c:v>
                </c:pt>
                <c:pt idx="1">
                  <c:v>0.0</c:v>
                </c:pt>
              </c:numCache>
            </c:numRef>
          </c:xVal>
          <c:yVal>
            <c:numRef>
              <c:f>'1. Basic Model'!$H$48:$I$48</c:f>
              <c:numCache>
                <c:formatCode>General</c:formatCode>
                <c:ptCount val="2"/>
                <c:pt idx="0">
                  <c:v>0.0</c:v>
                </c:pt>
                <c:pt idx="1">
                  <c:v>100.0</c:v>
                </c:pt>
              </c:numCache>
            </c:numRef>
          </c:yVal>
          <c:smooth val="1"/>
        </c:ser>
        <c:ser>
          <c:idx val="4"/>
          <c:order val="4"/>
          <c:tx>
            <c:v>I Nullcline 1</c:v>
          </c:tx>
          <c:spPr>
            <a:ln>
              <a:solidFill>
                <a:srgbClr val="800000"/>
              </a:solidFill>
              <a:prstDash val="dash"/>
            </a:ln>
          </c:spPr>
          <c:marker>
            <c:symbol val="none"/>
          </c:marker>
          <c:xVal>
            <c:numRef>
              <c:f>'1. Basic Model'!$K$43:$L$43</c:f>
              <c:numCache>
                <c:formatCode>General</c:formatCode>
                <c:ptCount val="2"/>
                <c:pt idx="0">
                  <c:v>0.0</c:v>
                </c:pt>
                <c:pt idx="1">
                  <c:v>100.0</c:v>
                </c:pt>
              </c:numCache>
            </c:numRef>
          </c:xVal>
          <c:yVal>
            <c:numRef>
              <c:f>'1. Basic Model'!$K$44:$L$44</c:f>
              <c:numCache>
                <c:formatCode>General</c:formatCode>
                <c:ptCount val="2"/>
                <c:pt idx="0">
                  <c:v>0.0</c:v>
                </c:pt>
                <c:pt idx="1">
                  <c:v>0.0</c:v>
                </c:pt>
              </c:numCache>
            </c:numRef>
          </c:yVal>
          <c:smooth val="1"/>
        </c:ser>
        <c:ser>
          <c:idx val="5"/>
          <c:order val="5"/>
          <c:tx>
            <c:v>I Nullcline 2</c:v>
          </c:tx>
          <c:spPr>
            <a:ln>
              <a:solidFill>
                <a:srgbClr val="800000"/>
              </a:solidFill>
              <a:prstDash val="dash"/>
            </a:ln>
          </c:spPr>
          <c:marker>
            <c:symbol val="none"/>
          </c:marker>
          <c:xVal>
            <c:numRef>
              <c:f>'1. Basic Model'!$K$47:$L$47</c:f>
              <c:numCache>
                <c:formatCode>General</c:formatCode>
                <c:ptCount val="2"/>
                <c:pt idx="0">
                  <c:v>23.80952380952381</c:v>
                </c:pt>
                <c:pt idx="1">
                  <c:v>23.80952380952381</c:v>
                </c:pt>
              </c:numCache>
            </c:numRef>
          </c:xVal>
          <c:yVal>
            <c:numRef>
              <c:f>'1. Basic Model'!$K$48:$L$48</c:f>
              <c:numCache>
                <c:formatCode>General</c:formatCode>
                <c:ptCount val="2"/>
                <c:pt idx="0">
                  <c:v>0.0</c:v>
                </c:pt>
                <c:pt idx="1">
                  <c:v>100.0</c:v>
                </c:pt>
              </c:numCache>
            </c:numRef>
          </c:yVal>
          <c:smooth val="1"/>
        </c:ser>
        <c:dLbls>
          <c:showLegendKey val="0"/>
          <c:showVal val="0"/>
          <c:showCatName val="0"/>
          <c:showSerName val="0"/>
          <c:showPercent val="0"/>
          <c:showBubbleSize val="0"/>
        </c:dLbls>
        <c:axId val="2118696360"/>
        <c:axId val="2118702664"/>
      </c:scatterChart>
      <c:valAx>
        <c:axId val="2118696360"/>
        <c:scaling>
          <c:orientation val="minMax"/>
          <c:max val="100.0"/>
        </c:scaling>
        <c:delete val="0"/>
        <c:axPos val="b"/>
        <c:title>
          <c:tx>
            <c:rich>
              <a:bodyPr/>
              <a:lstStyle/>
              <a:p>
                <a:pPr>
                  <a:defRPr sz="1600"/>
                </a:pPr>
                <a:r>
                  <a:rPr lang="en-US" sz="1600"/>
                  <a:t># Susceptible</a:t>
                </a:r>
              </a:p>
            </c:rich>
          </c:tx>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8702664"/>
        <c:crosses val="autoZero"/>
        <c:crossBetween val="midCat"/>
      </c:valAx>
      <c:valAx>
        <c:axId val="2118702664"/>
        <c:scaling>
          <c:orientation val="minMax"/>
          <c:max val="50.0"/>
          <c:min val="0.0"/>
        </c:scaling>
        <c:delete val="0"/>
        <c:axPos val="l"/>
        <c:majorGridlines>
          <c:spPr>
            <a:ln w="3175">
              <a:solidFill>
                <a:schemeClr val="bg1">
                  <a:lumMod val="85000"/>
                </a:schemeClr>
              </a:solidFill>
              <a:prstDash val="solid"/>
            </a:ln>
          </c:spPr>
        </c:majorGridlines>
        <c:title>
          <c:tx>
            <c:rich>
              <a:bodyPr/>
              <a:lstStyle/>
              <a:p>
                <a:pPr>
                  <a:defRPr sz="1600"/>
                </a:pPr>
                <a:r>
                  <a:rPr lang="en-US" sz="1600"/>
                  <a:t># Infected</a:t>
                </a:r>
              </a:p>
            </c:rich>
          </c:tx>
          <c:layout/>
          <c:overlay val="0"/>
          <c:spPr>
            <a:noFill/>
            <a:ln w="25400">
              <a:noFill/>
            </a:ln>
          </c:spPr>
        </c:title>
        <c:numFmt formatCode="0" sourceLinked="0"/>
        <c:majorTickMark val="out"/>
        <c:minorTickMark val="none"/>
        <c:tickLblPos val="nextTo"/>
        <c:spPr>
          <a:ln w="3175">
            <a:solidFill>
              <a:srgbClr val="808080"/>
            </a:solidFill>
            <a:prstDash val="solid"/>
          </a:ln>
        </c:spPr>
        <c:txPr>
          <a:bodyPr/>
          <a:lstStyle/>
          <a:p>
            <a:pPr>
              <a:defRPr sz="1200">
                <a:latin typeface="Verdana"/>
                <a:cs typeface="Verdana"/>
              </a:defRPr>
            </a:pPr>
            <a:endParaRPr lang="en-US"/>
          </a:p>
        </c:txPr>
        <c:crossAx val="2118696360"/>
        <c:crosses val="autoZero"/>
        <c:crossBetween val="midCat"/>
        <c:majorUnit val="10.0"/>
      </c:valAx>
      <c:spPr>
        <a:solidFill>
          <a:srgbClr val="FFFFFF"/>
        </a:solidFill>
        <a:ln w="25400">
          <a:solidFill>
            <a:schemeClr val="bg1">
              <a:lumMod val="85000"/>
            </a:schemeClr>
          </a:solidFill>
        </a:ln>
      </c:spPr>
    </c:plotArea>
    <c:plotVisOnly val="1"/>
    <c:dispBlanksAs val="gap"/>
    <c:showDLblsOverMax val="0"/>
  </c:chart>
  <c:spPr>
    <a:ln w="19050" cmpd="sng">
      <a:solidFill>
        <a:schemeClr val="tx1"/>
      </a:solidFill>
    </a:ln>
  </c:spPr>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762886597938"/>
          <c:y val="0.0633610520000753"/>
          <c:w val="0.787628865979381"/>
          <c:h val="0.724519855479122"/>
        </c:manualLayout>
      </c:layout>
      <c:scatterChart>
        <c:scatterStyle val="smoothMarker"/>
        <c:varyColors val="0"/>
        <c:ser>
          <c:idx val="0"/>
          <c:order val="0"/>
          <c:tx>
            <c:strRef>
              <c:f>'2. Intervention Model'!$B$1</c:f>
              <c:strCache>
                <c:ptCount val="1"/>
                <c:pt idx="0">
                  <c:v># Susceptible</c:v>
                </c:pt>
              </c:strCache>
            </c:strRef>
          </c:tx>
          <c:spPr>
            <a:ln w="38100">
              <a:solidFill>
                <a:srgbClr val="000090"/>
              </a:solidFill>
              <a:prstDash val="solid"/>
            </a:ln>
          </c:spPr>
          <c:marker>
            <c:symbol val="none"/>
          </c:marker>
          <c:xVal>
            <c:numRef>
              <c:f>'2. Intervention Model'!$A$2:$A$102</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'2. Intervention Model'!$B$2:$B$102</c:f>
              <c:numCache>
                <c:formatCode>0.0</c:formatCode>
                <c:ptCount val="101"/>
                <c:pt idx="0">
                  <c:v>999.0</c:v>
                </c:pt>
                <c:pt idx="1">
                  <c:v>998.29071</c:v>
                </c:pt>
                <c:pt idx="2">
                  <c:v>997.4902846017139</c:v>
                </c:pt>
                <c:pt idx="3">
                  <c:v>996.5874997246902</c:v>
                </c:pt>
                <c:pt idx="4">
                  <c:v>995.569883318622</c:v>
                </c:pt>
                <c:pt idx="5">
                  <c:v>994.4236139903476</c:v>
                </c:pt>
                <c:pt idx="6">
                  <c:v>993.133422305636</c:v>
                </c:pt>
                <c:pt idx="7">
                  <c:v>991.6824987851413</c:v>
                </c:pt>
                <c:pt idx="8">
                  <c:v>990.0524138167057</c:v>
                </c:pt>
                <c:pt idx="9">
                  <c:v>988.223056118624</c:v>
                </c:pt>
                <c:pt idx="10">
                  <c:v>986.1725980054335</c:v>
                </c:pt>
                <c:pt idx="11">
                  <c:v>983.8774975016168</c:v>
                </c:pt>
                <c:pt idx="12">
                  <c:v>981.3125492586182</c:v>
                </c:pt>
                <c:pt idx="13">
                  <c:v>978.4509981503312</c:v>
                </c:pt>
                <c:pt idx="14">
                  <c:v>975.2647311851682</c:v>
                </c:pt>
                <c:pt idx="15">
                  <c:v>971.7245647377803</c:v>
                </c:pt>
                <c:pt idx="16">
                  <c:v>967.8006447426255</c:v>
                </c:pt>
                <c:pt idx="17">
                  <c:v>963.4629769853026</c:v>
                </c:pt>
                <c:pt idx="18">
                  <c:v>958.6821024724304</c:v>
                </c:pt>
                <c:pt idx="19">
                  <c:v>953.4299284985316</c:v>
                </c:pt>
                <c:pt idx="20">
                  <c:v>947.6807189046087</c:v>
                </c:pt>
                <c:pt idx="21">
                  <c:v>941.4122366844936</c:v>
                </c:pt>
                <c:pt idx="22">
                  <c:v>934.6070183275634</c:v>
                </c:pt>
                <c:pt idx="23">
                  <c:v>927.2537422896517</c:v>
                </c:pt>
                <c:pt idx="24">
                  <c:v>919.3486345608926</c:v>
                </c:pt>
                <c:pt idx="25">
                  <c:v>910.8968340207765</c:v>
                </c:pt>
                <c:pt idx="26">
                  <c:v>901.9136215541873</c:v>
                </c:pt>
                <c:pt idx="27">
                  <c:v>892.4254029286004</c:v>
                </c:pt>
                <c:pt idx="28">
                  <c:v>882.4703298325677</c:v>
                </c:pt>
                <c:pt idx="29">
                  <c:v>872.0984497491232</c:v>
                </c:pt>
                <c:pt idx="30">
                  <c:v>861.3712960445662</c:v>
                </c:pt>
                <c:pt idx="31">
                  <c:v>850.3608655100619</c:v>
                </c:pt>
                <c:pt idx="32">
                  <c:v>839.1479797157969</c:v>
                </c:pt>
                <c:pt idx="33">
                  <c:v>827.8200841138057</c:v>
                </c:pt>
                <c:pt idx="34">
                  <c:v>816.4685974772185</c:v>
                </c:pt>
                <c:pt idx="35">
                  <c:v>805.1859751756104</c:v>
                </c:pt>
                <c:pt idx="36">
                  <c:v>794.0626844497503</c:v>
                </c:pt>
                <c:pt idx="37">
                  <c:v>783.184301996976</c:v>
                </c:pt>
                <c:pt idx="38">
                  <c:v>772.628931348141</c:v>
                </c:pt>
                <c:pt idx="39">
                  <c:v>762.4651017343178</c:v>
                </c:pt>
                <c:pt idx="40">
                  <c:v>752.7502574768631</c:v>
                </c:pt>
                <c:pt idx="41">
                  <c:v>743.5298860602546</c:v>
                </c:pt>
                <c:pt idx="42">
                  <c:v>734.83727324835</c:v>
                </c:pt>
                <c:pt idx="43">
                  <c:v>726.6938228465264</c:v>
                </c:pt>
                <c:pt idx="44">
                  <c:v>719.109842279766</c:v>
                </c:pt>
                <c:pt idx="45">
                  <c:v>712.0856751329273</c:v>
                </c:pt>
                <c:pt idx="46">
                  <c:v>705.6130573456784</c:v>
                </c:pt>
                <c:pt idx="47">
                  <c:v>699.6765819407853</c:v>
                </c:pt>
                <c:pt idx="48">
                  <c:v>694.255174006626</c:v>
                </c:pt>
                <c:pt idx="49">
                  <c:v>689.3234990630921</c:v>
                </c:pt>
                <c:pt idx="50">
                  <c:v>684.8532503963406</c:v>
                </c:pt>
                <c:pt idx="51">
                  <c:v>680.8142818599066</c:v>
                </c:pt>
                <c:pt idx="52">
                  <c:v>677.175570413734</c:v>
                </c:pt>
                <c:pt idx="53">
                  <c:v>673.9060065945437</c:v>
                </c:pt>
                <c:pt idx="54">
                  <c:v>670.9750211313518</c:v>
                </c:pt>
                <c:pt idx="55">
                  <c:v>668.3530624200594</c:v>
                </c:pt>
                <c:pt idx="56">
                  <c:v>666.011943156762</c:v>
                </c:pt>
                <c:pt idx="57">
                  <c:v>663.92507577584</c:v>
                </c:pt>
                <c:pt idx="58">
                  <c:v>662.0676160881037</c:v>
                </c:pt>
                <c:pt idx="59">
                  <c:v>660.4165332191504</c:v>
                </c:pt>
                <c:pt idx="60">
                  <c:v>658.9506220500108</c:v>
                </c:pt>
                <c:pt idx="61">
                  <c:v>657.6504721909656</c:v>
                </c:pt>
                <c:pt idx="62">
                  <c:v>656.4984053059385</c:v>
                </c:pt>
                <c:pt idx="63">
                  <c:v>655.4783904988087</c:v>
                </c:pt>
                <c:pt idx="64">
                  <c:v>654.575945561709</c:v>
                </c:pt>
                <c:pt idx="65">
                  <c:v>653.7780302109915</c:v>
                </c:pt>
                <c:pt idx="66">
                  <c:v>653.072936010226</c:v>
                </c:pt>
                <c:pt idx="67">
                  <c:v>652.4501764926774</c:v>
                </c:pt>
                <c:pt idx="68">
                  <c:v>651.9003800280604</c:v>
                </c:pt>
                <c:pt idx="69">
                  <c:v>651.4151872041397</c:v>
                </c:pt>
                <c:pt idx="70">
                  <c:v>650.9871538853833</c:v>
                </c:pt>
                <c:pt idx="71">
                  <c:v>650.6096606415144</c:v>
                </c:pt>
                <c:pt idx="72">
                  <c:v>650.2768288837144</c:v>
                </c:pt>
                <c:pt idx="73">
                  <c:v>649.9834437835257</c:v>
                </c:pt>
                <c:pt idx="74">
                  <c:v>649.724883860323</c:v>
                </c:pt>
                <c:pt idx="75">
                  <c:v>649.49705699174</c:v>
                </c:pt>
                <c:pt idx="76">
                  <c:v>649.2963425145446</c:v>
                </c:pt>
                <c:pt idx="77">
                  <c:v>649.1195390305164</c:v>
                </c:pt>
                <c:pt idx="78">
                  <c:v>648.9638175043457</c:v>
                </c:pt>
                <c:pt idx="79">
                  <c:v>648.8266792316917</c:v>
                </c:pt>
                <c:pt idx="80">
                  <c:v>648.705918260005</c:v>
                </c:pt>
                <c:pt idx="81">
                  <c:v>648.5995878584458</c:v>
                </c:pt>
                <c:pt idx="82">
                  <c:v>648.5059706530935</c:v>
                </c:pt>
                <c:pt idx="83">
                  <c:v>648.423552067277</c:v>
                </c:pt>
                <c:pt idx="84">
                  <c:v>648.3509967325133</c:v>
                </c:pt>
                <c:pt idx="85">
                  <c:v>648.28712756195</c:v>
                </c:pt>
                <c:pt idx="86">
                  <c:v>648.2309072044558</c:v>
                </c:pt>
                <c:pt idx="87">
                  <c:v>648.1814216229485</c:v>
                </c:pt>
                <c:pt idx="88">
                  <c:v>648.1378655648045</c:v>
                </c:pt>
                <c:pt idx="89">
                  <c:v>648.0995297149652</c:v>
                </c:pt>
                <c:pt idx="90">
                  <c:v>648.0657893435339</c:v>
                </c:pt>
                <c:pt idx="91">
                  <c:v>648.0360942791638</c:v>
                </c:pt>
                <c:pt idx="92">
                  <c:v>648.0099600573965</c:v>
                </c:pt>
                <c:pt idx="93">
                  <c:v>647.9869601093508</c:v>
                </c:pt>
                <c:pt idx="94">
                  <c:v>647.966718870879</c:v>
                </c:pt>
                <c:pt idx="95">
                  <c:v>647.9489057055739</c:v>
                </c:pt>
                <c:pt idx="96">
                  <c:v>647.9332295469331</c:v>
                </c:pt>
                <c:pt idx="97">
                  <c:v>647.9194341756863</c:v>
                </c:pt>
                <c:pt idx="98">
                  <c:v>647.907294057842</c:v>
                </c:pt>
                <c:pt idx="99">
                  <c:v>647.8966106775442</c:v>
                </c:pt>
                <c:pt idx="100">
                  <c:v>647.8872093064273</c:v>
                </c:pt>
              </c:numCache>
            </c:numRef>
          </c:yVal>
          <c:smooth val="1"/>
        </c:ser>
        <c:ser>
          <c:idx val="1"/>
          <c:order val="1"/>
          <c:tx>
            <c:strRef>
              <c:f>'2. Intervention Model'!$C$1</c:f>
              <c:strCache>
                <c:ptCount val="1"/>
                <c:pt idx="0">
                  <c:v># Infected</c:v>
                </c:pt>
              </c:strCache>
            </c:strRef>
          </c:tx>
          <c:spPr>
            <a:ln w="38100">
              <a:solidFill>
                <a:srgbClr val="900000"/>
              </a:solidFill>
              <a:prstDash val="solid"/>
            </a:ln>
          </c:spPr>
          <c:marker>
            <c:symbol val="none"/>
          </c:marker>
          <c:xVal>
            <c:numRef>
              <c:f>'2. Intervention Model'!$A$2:$A$102</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'2. Intervention Model'!$C$2:$C$102</c:f>
              <c:numCache>
                <c:formatCode>0.0</c:formatCode>
                <c:ptCount val="101"/>
                <c:pt idx="0">
                  <c:v>1.0</c:v>
                </c:pt>
                <c:pt idx="1">
                  <c:v>1.12929</c:v>
                </c:pt>
                <c:pt idx="2">
                  <c:v>1.274727198286089</c:v>
                </c:pt>
                <c:pt idx="3">
                  <c:v>1.438170300303792</c:v>
                </c:pt>
                <c:pt idx="4">
                  <c:v>1.621647932195818</c:v>
                </c:pt>
                <c:pt idx="5">
                  <c:v>1.827361459796696</c:v>
                </c:pt>
                <c:pt idx="6">
                  <c:v>2.057683497826186</c:v>
                </c:pt>
                <c:pt idx="7">
                  <c:v>2.315150589581743</c:v>
                </c:pt>
                <c:pt idx="8">
                  <c:v>2.602448216059956</c:v>
                </c:pt>
                <c:pt idx="9">
                  <c:v>2.922385948826811</c:v>
                </c:pt>
                <c:pt idx="10">
                  <c:v>3.277860211697768</c:v>
                </c:pt>
                <c:pt idx="11">
                  <c:v>3.671801792729788</c:v>
                </c:pt>
                <c:pt idx="12">
                  <c:v>4.107104995945095</c:v>
                </c:pt>
                <c:pt idx="13">
                  <c:v>4.586535206583958</c:v>
                </c:pt>
                <c:pt idx="14">
                  <c:v>5.112611751928195</c:v>
                </c:pt>
                <c:pt idx="15">
                  <c:v>5.687463383197694</c:v>
                </c:pt>
                <c:pt idx="16">
                  <c:v>6.312654616097921</c:v>
                </c:pt>
                <c:pt idx="17">
                  <c:v>6.988982696084053</c:v>
                </c:pt>
                <c:pt idx="18">
                  <c:v>7.716247245227517</c:v>
                </c:pt>
                <c:pt idx="19">
                  <c:v>8.492997816894344</c:v>
                </c:pt>
                <c:pt idx="20">
                  <c:v>9.316268677018455</c:v>
                </c:pt>
                <c:pt idx="21">
                  <c:v>10.18131506446294</c:v>
                </c:pt>
                <c:pt idx="22">
                  <c:v>11.0813706840046</c:v>
                </c:pt>
                <c:pt idx="23">
                  <c:v>12.00745172519354</c:v>
                </c:pt>
                <c:pt idx="24">
                  <c:v>12.9482374533404</c:v>
                </c:pt>
                <c:pt idx="25">
                  <c:v>13.89006027051905</c:v>
                </c:pt>
                <c:pt idx="26">
                  <c:v>14.81703778020724</c:v>
                </c:pt>
                <c:pt idx="27">
                  <c:v>15.71137449327391</c:v>
                </c:pt>
                <c:pt idx="28">
                  <c:v>16.55385038320773</c:v>
                </c:pt>
                <c:pt idx="29">
                  <c:v>17.32449724439174</c:v>
                </c:pt>
                <c:pt idx="30">
                  <c:v>18.0034425472016</c:v>
                </c:pt>
                <c:pt idx="31">
                  <c:v>18.57187640432899</c:v>
                </c:pt>
                <c:pt idx="32">
                  <c:v>19.01307388408325</c:v>
                </c:pt>
                <c:pt idx="33">
                  <c:v>19.31338663330607</c:v>
                </c:pt>
                <c:pt idx="34">
                  <c:v>19.46310902257573</c:v>
                </c:pt>
                <c:pt idx="35">
                  <c:v>19.45712809108991</c:v>
                </c:pt>
                <c:pt idx="36">
                  <c:v>19.29528452411787</c:v>
                </c:pt>
                <c:pt idx="37">
                  <c:v>18.98240195290387</c:v>
                </c:pt>
                <c:pt idx="38">
                  <c:v>18.52797946905447</c:v>
                </c:pt>
                <c:pt idx="39">
                  <c:v>17.94558099082614</c:v>
                </c:pt>
                <c:pt idx="40">
                  <c:v>17.25198827360168</c:v>
                </c:pt>
                <c:pt idx="41">
                  <c:v>16.46620649152116</c:v>
                </c:pt>
                <c:pt idx="42">
                  <c:v>15.6084195383435</c:v>
                </c:pt>
                <c:pt idx="43">
                  <c:v>14.69898660792782</c:v>
                </c:pt>
                <c:pt idx="44">
                  <c:v>13.75755494209001</c:v>
                </c:pt>
                <c:pt idx="45">
                  <c:v>12.80234022251651</c:v>
                </c:pt>
                <c:pt idx="46">
                  <c:v>11.84960068070573</c:v>
                </c:pt>
                <c:pt idx="47">
                  <c:v>10.91330769078953</c:v>
                </c:pt>
                <c:pt idx="48">
                  <c:v>10.004997164291</c:v>
                </c:pt>
                <c:pt idx="49">
                  <c:v>9.13377375253598</c:v>
                </c:pt>
                <c:pt idx="50">
                  <c:v>8.306433642816713</c:v>
                </c:pt>
                <c:pt idx="51">
                  <c:v>7.527670666417047</c:v>
                </c:pt>
                <c:pt idx="52">
                  <c:v>6.80033312606773</c:v>
                </c:pt>
                <c:pt idx="53">
                  <c:v>6.125703732138758</c:v>
                </c:pt>
                <c:pt idx="54">
                  <c:v>5.503781030690195</c:v>
                </c:pt>
                <c:pt idx="55">
                  <c:v>4.93354674418236</c:v>
                </c:pt>
                <c:pt idx="56">
                  <c:v>4.413208895854015</c:v>
                </c:pt>
                <c:pt idx="57">
                  <c:v>3.94041511718064</c:v>
                </c:pt>
                <c:pt idx="58">
                  <c:v>3.512434036952189</c:v>
                </c:pt>
                <c:pt idx="59">
                  <c:v>3.126305164473191</c:v>
                </c:pt>
                <c:pt idx="60">
                  <c:v>2.778959338218364</c:v>
                </c:pt>
                <c:pt idx="61">
                  <c:v>2.467312781096894</c:v>
                </c:pt>
                <c:pt idx="62">
                  <c:v>2.188338253087831</c:v>
                </c:pt>
                <c:pt idx="63">
                  <c:v>1.939116873426612</c:v>
                </c:pt>
                <c:pt idx="64">
                  <c:v>1.716874023938935</c:v>
                </c:pt>
                <c:pt idx="65">
                  <c:v>1.51900244077177</c:v>
                </c:pt>
                <c:pt idx="66">
                  <c:v>1.343075225889698</c:v>
                </c:pt>
                <c:pt idx="67">
                  <c:v>1.186851112422285</c:v>
                </c:pt>
                <c:pt idx="68">
                  <c:v>1.04827393183438</c:v>
                </c:pt>
                <c:pt idx="69">
                  <c:v>0.925467875291242</c:v>
                </c:pt>
                <c:pt idx="70">
                  <c:v>0.816729826378647</c:v>
                </c:pt>
                <c:pt idx="71">
                  <c:v>0.720519770947985</c:v>
                </c:pt>
                <c:pt idx="72">
                  <c:v>0.635450061598152</c:v>
                </c:pt>
                <c:pt idx="73">
                  <c:v>0.560274126059929</c:v>
                </c:pt>
                <c:pt idx="74">
                  <c:v>0.493875056147829</c:v>
                </c:pt>
                <c:pt idx="75">
                  <c:v>0.435254392165071</c:v>
                </c:pt>
                <c:pt idx="76">
                  <c:v>0.383521321904629</c:v>
                </c:pt>
                <c:pt idx="77">
                  <c:v>0.337882439228148</c:v>
                </c:pt>
                <c:pt idx="78">
                  <c:v>0.297632150646602</c:v>
                </c:pt>
                <c:pt idx="79">
                  <c:v>0.262143775925483</c:v>
                </c:pt>
                <c:pt idx="80">
                  <c:v>0.230861357575344</c:v>
                </c:pt>
                <c:pt idx="81">
                  <c:v>0.203292171740876</c:v>
                </c:pt>
                <c:pt idx="82">
                  <c:v>0.178999917483415</c:v>
                </c:pt>
                <c:pt idx="83">
                  <c:v>0.157598551159462</c:v>
                </c:pt>
                <c:pt idx="84">
                  <c:v>0.138746726250841</c:v>
                </c:pt>
                <c:pt idx="85">
                  <c:v>0.122142795588609</c:v>
                </c:pt>
                <c:pt idx="86">
                  <c:v>0.107520331641429</c:v>
                </c:pt>
                <c:pt idx="87">
                  <c:v>0.0946441207966216</c:v>
                </c:pt>
                <c:pt idx="88">
                  <c:v>0.083306588878589</c:v>
                </c:pt>
                <c:pt idx="89">
                  <c:v>0.0733246171683173</c:v>
                </c:pt>
                <c:pt idx="90">
                  <c:v>0.0645367106420478</c:v>
                </c:pt>
                <c:pt idx="91">
                  <c:v>0.0568004828396106</c:v>
                </c:pt>
                <c:pt idx="92">
                  <c:v>0.0499904245599483</c:v>
                </c:pt>
                <c:pt idx="93">
                  <c:v>0.0439959263610428</c:v>
                </c:pt>
                <c:pt idx="94">
                  <c:v>0.0387195275433578</c:v>
                </c:pt>
                <c:pt idx="95">
                  <c:v>0.0340753668733454</c:v>
                </c:pt>
                <c:pt idx="96">
                  <c:v>0.0299878127275461</c:v>
                </c:pt>
                <c:pt idx="97">
                  <c:v>0.0263902525923708</c:v>
                </c:pt>
                <c:pt idx="98">
                  <c:v>0.0232240239332514</c:v>
                </c:pt>
                <c:pt idx="99">
                  <c:v>0.0204374703496121</c:v>
                </c:pt>
                <c:pt idx="100">
                  <c:v>0.017985108663776</c:v>
                </c:pt>
              </c:numCache>
            </c:numRef>
          </c:yVal>
          <c:smooth val="1"/>
        </c:ser>
        <c:ser>
          <c:idx val="2"/>
          <c:order val="2"/>
          <c:tx>
            <c:strRef>
              <c:f>'2. Intervention Model'!$D$1</c:f>
              <c:strCache>
                <c:ptCount val="1"/>
                <c:pt idx="0">
                  <c:v># Recovered</c:v>
                </c:pt>
              </c:strCache>
            </c:strRef>
          </c:tx>
          <c:spPr>
            <a:ln w="38100">
              <a:solidFill>
                <a:srgbClr val="006411"/>
              </a:solidFill>
              <a:prstDash val="solid"/>
            </a:ln>
          </c:spPr>
          <c:marker>
            <c:symbol val="none"/>
          </c:marker>
          <c:xVal>
            <c:numRef>
              <c:f>'2. Intervention Model'!$A$2:$A$102</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'2. Intervention Model'!$D$2:$D$102</c:f>
              <c:numCache>
                <c:formatCode>0.0</c:formatCode>
                <c:ptCount val="101"/>
                <c:pt idx="0">
                  <c:v>0.0</c:v>
                </c:pt>
                <c:pt idx="1">
                  <c:v>0.58</c:v>
                </c:pt>
                <c:pt idx="2">
                  <c:v>1.2349882</c:v>
                </c:pt>
                <c:pt idx="3">
                  <c:v>1.974329975005932</c:v>
                </c:pt>
                <c:pt idx="4">
                  <c:v>2.808468749182131</c:v>
                </c:pt>
                <c:pt idx="5">
                  <c:v>3.749024549855705</c:v>
                </c:pt>
                <c:pt idx="6">
                  <c:v>4.808894196537789</c:v>
                </c:pt>
                <c:pt idx="7">
                  <c:v>6.002350625276977</c:v>
                </c:pt>
                <c:pt idx="8">
                  <c:v>7.345137967234388</c:v>
                </c:pt>
                <c:pt idx="9">
                  <c:v>8.85455793254916</c:v>
                </c:pt>
                <c:pt idx="10">
                  <c:v>10.54954178286871</c:v>
                </c:pt>
                <c:pt idx="11">
                  <c:v>12.45070070565342</c:v>
                </c:pt>
                <c:pt idx="12">
                  <c:v>14.58034574543669</c:v>
                </c:pt>
                <c:pt idx="13">
                  <c:v>16.96246664308485</c:v>
                </c:pt>
                <c:pt idx="14">
                  <c:v>19.62265706290355</c:v>
                </c:pt>
                <c:pt idx="15">
                  <c:v>22.5879718790219</c:v>
                </c:pt>
                <c:pt idx="16">
                  <c:v>25.88670064127656</c:v>
                </c:pt>
                <c:pt idx="17">
                  <c:v>29.54804031861336</c:v>
                </c:pt>
                <c:pt idx="18">
                  <c:v>33.60165028234211</c:v>
                </c:pt>
                <c:pt idx="19">
                  <c:v>38.07707368457407</c:v>
                </c:pt>
                <c:pt idx="20">
                  <c:v>43.0030124183728</c:v>
                </c:pt>
                <c:pt idx="21">
                  <c:v>48.40644825104349</c:v>
                </c:pt>
                <c:pt idx="22">
                  <c:v>54.311610988432</c:v>
                </c:pt>
                <c:pt idx="23">
                  <c:v>60.73880598515466</c:v>
                </c:pt>
                <c:pt idx="24">
                  <c:v>67.7031279857669</c:v>
                </c:pt>
                <c:pt idx="25">
                  <c:v>75.21310570870434</c:v>
                </c:pt>
                <c:pt idx="26">
                  <c:v>83.2693406656054</c:v>
                </c:pt>
                <c:pt idx="27">
                  <c:v>91.8632225781256</c:v>
                </c:pt>
                <c:pt idx="28">
                  <c:v>100.9758197842245</c:v>
                </c:pt>
                <c:pt idx="29">
                  <c:v>110.577053006485</c:v>
                </c:pt>
                <c:pt idx="30">
                  <c:v>120.6252614082322</c:v>
                </c:pt>
                <c:pt idx="31">
                  <c:v>131.0672580856091</c:v>
                </c:pt>
                <c:pt idx="32">
                  <c:v>141.83894640012</c:v>
                </c:pt>
                <c:pt idx="33">
                  <c:v>152.8665292528882</c:v>
                </c:pt>
                <c:pt idx="34">
                  <c:v>164.0682935002057</c:v>
                </c:pt>
                <c:pt idx="35">
                  <c:v>175.3568967332996</c:v>
                </c:pt>
                <c:pt idx="36">
                  <c:v>186.6420310261318</c:v>
                </c:pt>
                <c:pt idx="37">
                  <c:v>197.8332960501201</c:v>
                </c:pt>
                <c:pt idx="38">
                  <c:v>208.8430891828044</c:v>
                </c:pt>
                <c:pt idx="39">
                  <c:v>219.589317274856</c:v>
                </c:pt>
                <c:pt idx="40">
                  <c:v>229.9977542495351</c:v>
                </c:pt>
                <c:pt idx="41">
                  <c:v>240.0039074482241</c:v>
                </c:pt>
                <c:pt idx="42">
                  <c:v>249.5543072133063</c:v>
                </c:pt>
                <c:pt idx="43">
                  <c:v>258.6071905455456</c:v>
                </c:pt>
                <c:pt idx="44">
                  <c:v>267.1326027781437</c:v>
                </c:pt>
                <c:pt idx="45">
                  <c:v>275.1119846445559</c:v>
                </c:pt>
                <c:pt idx="46">
                  <c:v>282.5373419736155</c:v>
                </c:pt>
                <c:pt idx="47">
                  <c:v>289.4101103684248</c:v>
                </c:pt>
                <c:pt idx="48">
                  <c:v>295.7398288290827</c:v>
                </c:pt>
                <c:pt idx="49">
                  <c:v>301.5427271843715</c:v>
                </c:pt>
                <c:pt idx="50">
                  <c:v>306.8403159608424</c:v>
                </c:pt>
                <c:pt idx="51">
                  <c:v>311.6580474736761</c:v>
                </c:pt>
                <c:pt idx="52">
                  <c:v>316.024096460198</c:v>
                </c:pt>
                <c:pt idx="53">
                  <c:v>319.9682896733172</c:v>
                </c:pt>
                <c:pt idx="54">
                  <c:v>323.5211978379577</c:v>
                </c:pt>
                <c:pt idx="55">
                  <c:v>326.713390835758</c:v>
                </c:pt>
                <c:pt idx="56">
                  <c:v>329.5748479473838</c:v>
                </c:pt>
                <c:pt idx="57">
                  <c:v>332.1345091069792</c:v>
                </c:pt>
                <c:pt idx="58">
                  <c:v>334.419949874944</c:v>
                </c:pt>
                <c:pt idx="59">
                  <c:v>336.4571616163762</c:v>
                </c:pt>
                <c:pt idx="60">
                  <c:v>338.2704186117707</c:v>
                </c:pt>
                <c:pt idx="61">
                  <c:v>339.8822150279373</c:v>
                </c:pt>
                <c:pt idx="62">
                  <c:v>341.3132564409735</c:v>
                </c:pt>
                <c:pt idx="63">
                  <c:v>342.5824926277644</c:v>
                </c:pt>
                <c:pt idx="64">
                  <c:v>343.707180414352</c:v>
                </c:pt>
                <c:pt idx="65">
                  <c:v>344.7029673482365</c:v>
                </c:pt>
                <c:pt idx="66">
                  <c:v>345.5839887638841</c:v>
                </c:pt>
                <c:pt idx="67">
                  <c:v>346.3629723949001</c:v>
                </c:pt>
                <c:pt idx="68">
                  <c:v>347.0513460401051</c:v>
                </c:pt>
                <c:pt idx="69">
                  <c:v>347.659344920569</c:v>
                </c:pt>
                <c:pt idx="70">
                  <c:v>348.1961162882379</c:v>
                </c:pt>
                <c:pt idx="71">
                  <c:v>348.6698195875376</c:v>
                </c:pt>
                <c:pt idx="72">
                  <c:v>349.0877210546874</c:v>
                </c:pt>
                <c:pt idx="73">
                  <c:v>349.4562820904143</c:v>
                </c:pt>
                <c:pt idx="74">
                  <c:v>349.7812410835291</c:v>
                </c:pt>
                <c:pt idx="75">
                  <c:v>350.0676886160948</c:v>
                </c:pt>
                <c:pt idx="76">
                  <c:v>350.3201361635506</c:v>
                </c:pt>
                <c:pt idx="77">
                  <c:v>350.5425785302552</c:v>
                </c:pt>
                <c:pt idx="78">
                  <c:v>350.7385503450076</c:v>
                </c:pt>
                <c:pt idx="79">
                  <c:v>350.9111769923826</c:v>
                </c:pt>
                <c:pt idx="80">
                  <c:v>351.0632203824194</c:v>
                </c:pt>
                <c:pt idx="81">
                  <c:v>351.1971199698131</c:v>
                </c:pt>
                <c:pt idx="82">
                  <c:v>351.3150294294229</c:v>
                </c:pt>
                <c:pt idx="83">
                  <c:v>351.4188493815632</c:v>
                </c:pt>
                <c:pt idx="84">
                  <c:v>351.5102565412357</c:v>
                </c:pt>
                <c:pt idx="85">
                  <c:v>351.5907296424612</c:v>
                </c:pt>
                <c:pt idx="86">
                  <c:v>351.6615724639026</c:v>
                </c:pt>
                <c:pt idx="87">
                  <c:v>351.7239342562546</c:v>
                </c:pt>
                <c:pt idx="88">
                  <c:v>351.7788278463166</c:v>
                </c:pt>
                <c:pt idx="89">
                  <c:v>351.8271456678662</c:v>
                </c:pt>
                <c:pt idx="90">
                  <c:v>351.8696739458238</c:v>
                </c:pt>
                <c:pt idx="91">
                  <c:v>351.9071052379962</c:v>
                </c:pt>
                <c:pt idx="92">
                  <c:v>351.9400495180432</c:v>
                </c:pt>
                <c:pt idx="93">
                  <c:v>351.969043964288</c:v>
                </c:pt>
                <c:pt idx="94">
                  <c:v>351.9945616015774</c:v>
                </c:pt>
                <c:pt idx="95">
                  <c:v>352.0170189275526</c:v>
                </c:pt>
                <c:pt idx="96">
                  <c:v>352.0367826403391</c:v>
                </c:pt>
                <c:pt idx="97">
                  <c:v>352.054175571721</c:v>
                </c:pt>
                <c:pt idx="98">
                  <c:v>352.0694819182246</c:v>
                </c:pt>
                <c:pt idx="99">
                  <c:v>352.0829518521059</c:v>
                </c:pt>
                <c:pt idx="100">
                  <c:v>352.0948055849086</c:v>
                </c:pt>
              </c:numCache>
            </c:numRef>
          </c:yVal>
          <c:smooth val="1"/>
        </c:ser>
        <c:dLbls>
          <c:showLegendKey val="0"/>
          <c:showVal val="0"/>
          <c:showCatName val="0"/>
          <c:showSerName val="0"/>
          <c:showPercent val="0"/>
          <c:showBubbleSize val="0"/>
        </c:dLbls>
        <c:axId val="2118854680"/>
        <c:axId val="2118860824"/>
      </c:scatterChart>
      <c:valAx>
        <c:axId val="2118854680"/>
        <c:scaling>
          <c:orientation val="minMax"/>
          <c:max val="100.0"/>
        </c:scaling>
        <c:delete val="0"/>
        <c:axPos val="b"/>
        <c:title>
          <c:tx>
            <c:rich>
              <a:bodyPr/>
              <a:lstStyle/>
              <a:p>
                <a:pPr>
                  <a:defRPr sz="1575" b="1" i="0" u="none" strike="noStrike" baseline="0">
                    <a:solidFill>
                      <a:srgbClr val="000000"/>
                    </a:solidFill>
                    <a:latin typeface="Verdana"/>
                    <a:ea typeface="Verdana"/>
                    <a:cs typeface="Verdana"/>
                  </a:defRPr>
                </a:pPr>
                <a:r>
                  <a:rPr lang="en-US"/>
                  <a:t>Time</a:t>
                </a:r>
              </a:p>
            </c:rich>
          </c:tx>
          <c:layout>
            <c:manualLayout>
              <c:xMode val="edge"/>
              <c:yMode val="edge"/>
              <c:x val="0.501030927835052"/>
              <c:y val="0.8484872345502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8860824"/>
        <c:crosses val="autoZero"/>
        <c:crossBetween val="midCat"/>
      </c:valAx>
      <c:valAx>
        <c:axId val="2118860824"/>
        <c:scaling>
          <c:orientation val="minMax"/>
          <c:max val="1000.0"/>
          <c:min val="0.0"/>
        </c:scaling>
        <c:delete val="0"/>
        <c:axPos val="l"/>
        <c:majorGridlines>
          <c:spPr>
            <a:ln w="3175">
              <a:solidFill>
                <a:schemeClr val="bg1">
                  <a:lumMod val="95000"/>
                </a:schemeClr>
              </a:solidFill>
              <a:prstDash val="solid"/>
            </a:ln>
          </c:spPr>
        </c:majorGridlines>
        <c:title>
          <c:tx>
            <c:rich>
              <a:bodyPr/>
              <a:lstStyle/>
              <a:p>
                <a:pPr>
                  <a:defRPr sz="1575" b="1" i="0" u="none" strike="noStrike" baseline="0">
                    <a:solidFill>
                      <a:srgbClr val="000000"/>
                    </a:solidFill>
                    <a:latin typeface="Verdana"/>
                    <a:ea typeface="Verdana"/>
                    <a:cs typeface="Verdana"/>
                  </a:defRPr>
                </a:pPr>
                <a:r>
                  <a:rPr lang="en-US"/>
                  <a:t># Individuals</a:t>
                </a:r>
              </a:p>
            </c:rich>
          </c:tx>
          <c:layout>
            <c:manualLayout>
              <c:xMode val="edge"/>
              <c:yMode val="edge"/>
              <c:x val="0.0164948453608247"/>
              <c:y val="0.250689355979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8854680"/>
        <c:crosses val="autoZero"/>
        <c:crossBetween val="midCat"/>
        <c:majorUnit val="200.0"/>
      </c:valAx>
      <c:spPr>
        <a:solidFill>
          <a:schemeClr val="bg1"/>
        </a:solidFill>
        <a:ln w="12700">
          <a:solidFill>
            <a:srgbClr val="808080"/>
          </a:solidFill>
          <a:prstDash val="solid"/>
        </a:ln>
      </c:spPr>
    </c:plotArea>
    <c:legend>
      <c:legendPos val="b"/>
      <c:layout>
        <c:manualLayout>
          <c:xMode val="edge"/>
          <c:yMode val="edge"/>
          <c:x val="0.0783505154639175"/>
          <c:y val="0.911848116092926"/>
          <c:w val="0.903092783505155"/>
          <c:h val="0.0826448450142079"/>
        </c:manualLayout>
      </c:layout>
      <c:overlay val="0"/>
      <c:spPr>
        <a:solidFill>
          <a:srgbClr val="FFFFFF"/>
        </a:solidFill>
        <a:ln w="12700">
          <a:solidFill>
            <a:srgbClr val="FF6600"/>
          </a:solidFill>
          <a:prstDash val="solid"/>
        </a:ln>
      </c:spPr>
      <c:txPr>
        <a:bodyPr/>
        <a:lstStyle/>
        <a:p>
          <a:pPr>
            <a:defRPr sz="110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99"/>
    </a:solidFill>
    <a:ln w="3175">
      <a:solidFill>
        <a:srgbClr val="000000"/>
      </a:solidFill>
      <a:prstDash val="solid"/>
    </a:ln>
  </c:spPr>
  <c:txPr>
    <a:bodyPr/>
    <a:lstStyle/>
    <a:p>
      <a:pPr>
        <a:defRPr sz="925" b="0" i="0" u="none" strike="noStrike" baseline="0">
          <a:solidFill>
            <a:srgbClr val="000000"/>
          </a:solidFill>
          <a:latin typeface="Verdana"/>
          <a:ea typeface="Verdana"/>
          <a:cs typeface="Verdana"/>
        </a:defRPr>
      </a:pPr>
      <a:endParaRPr lang="en-US"/>
    </a:p>
  </c:txPr>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14289629078"/>
          <c:y val="0.0633610520000753"/>
          <c:w val="0.789796115123793"/>
          <c:h val="0.724519855479122"/>
        </c:manualLayout>
      </c:layout>
      <c:scatterChart>
        <c:scatterStyle val="smoothMarker"/>
        <c:varyColors val="0"/>
        <c:ser>
          <c:idx val="0"/>
          <c:order val="0"/>
          <c:tx>
            <c:strRef>
              <c:f>'3. Open Population'!$B$1</c:f>
              <c:strCache>
                <c:ptCount val="1"/>
                <c:pt idx="0">
                  <c:v># Susceptible</c:v>
                </c:pt>
              </c:strCache>
            </c:strRef>
          </c:tx>
          <c:spPr>
            <a:ln w="38100">
              <a:solidFill>
                <a:srgbClr val="000090"/>
              </a:solidFill>
              <a:prstDash val="solid"/>
            </a:ln>
          </c:spPr>
          <c:marker>
            <c:symbol val="none"/>
          </c:marker>
          <c:xVal>
            <c:numRef>
              <c:f>'3. Open Population'!$A$2:$A$102</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'3. Open Population'!$B$2:$B$102</c:f>
              <c:numCache>
                <c:formatCode>0.0</c:formatCode>
                <c:ptCount val="101"/>
                <c:pt idx="0">
                  <c:v>990.0</c:v>
                </c:pt>
                <c:pt idx="1">
                  <c:v>983.048</c:v>
                </c:pt>
                <c:pt idx="2">
                  <c:v>973.4831167853127</c:v>
                </c:pt>
                <c:pt idx="3">
                  <c:v>960.3763750708782</c:v>
                </c:pt>
                <c:pt idx="4">
                  <c:v>942.5419874570923</c:v>
                </c:pt>
                <c:pt idx="5">
                  <c:v>918.5325446692399</c:v>
                </c:pt>
                <c:pt idx="6">
                  <c:v>886.7014134762501</c:v>
                </c:pt>
                <c:pt idx="7">
                  <c:v>845.3882735412557</c:v>
                </c:pt>
                <c:pt idx="8">
                  <c:v>793.290111947092</c:v>
                </c:pt>
                <c:pt idx="9">
                  <c:v>730.0432613999792</c:v>
                </c:pt>
                <c:pt idx="10">
                  <c:v>656.9195508533146</c:v>
                </c:pt>
                <c:pt idx="11">
                  <c:v>577.3262954691373</c:v>
                </c:pt>
                <c:pt idx="12">
                  <c:v>496.6293791190734</c:v>
                </c:pt>
                <c:pt idx="13">
                  <c:v>420.9907419746936</c:v>
                </c:pt>
                <c:pt idx="14">
                  <c:v>355.5790621074528</c:v>
                </c:pt>
                <c:pt idx="15">
                  <c:v>303.1707575117982</c:v>
                </c:pt>
                <c:pt idx="16">
                  <c:v>263.9534327756463</c:v>
                </c:pt>
                <c:pt idx="17">
                  <c:v>236.365324885223</c:v>
                </c:pt>
                <c:pt idx="18">
                  <c:v>218.1724585918157</c:v>
                </c:pt>
                <c:pt idx="19">
                  <c:v>207.2045841933121</c:v>
                </c:pt>
                <c:pt idx="20">
                  <c:v>201.6656377425585</c:v>
                </c:pt>
                <c:pt idx="21">
                  <c:v>200.1779718990654</c:v>
                </c:pt>
                <c:pt idx="22">
                  <c:v>201.7184438809883</c:v>
                </c:pt>
                <c:pt idx="23">
                  <c:v>205.5330294757408</c:v>
                </c:pt>
                <c:pt idx="24">
                  <c:v>211.0627943675163</c:v>
                </c:pt>
                <c:pt idx="25">
                  <c:v>217.888189958065</c:v>
                </c:pt>
                <c:pt idx="26">
                  <c:v>225.6895053999499</c:v>
                </c:pt>
                <c:pt idx="27">
                  <c:v>234.2193684809341</c:v>
                </c:pt>
                <c:pt idx="28">
                  <c:v>243.2836435258275</c:v>
                </c:pt>
                <c:pt idx="29">
                  <c:v>252.728026485896</c:v>
                </c:pt>
                <c:pt idx="30">
                  <c:v>262.4284837472148</c:v>
                </c:pt>
                <c:pt idx="31">
                  <c:v>272.2843012647206</c:v>
                </c:pt>
                <c:pt idx="32">
                  <c:v>282.2129308621733</c:v>
                </c:pt>
                <c:pt idx="33">
                  <c:v>292.1460956691663</c:v>
                </c:pt>
                <c:pt idx="34">
                  <c:v>302.0267945078399</c:v>
                </c:pt>
                <c:pt idx="35">
                  <c:v>311.8069600118778</c:v>
                </c:pt>
                <c:pt idx="36">
                  <c:v>321.4456002339116</c:v>
                </c:pt>
                <c:pt idx="37">
                  <c:v>330.9073031109322</c:v>
                </c:pt>
                <c:pt idx="38">
                  <c:v>340.1610166147245</c:v>
                </c:pt>
                <c:pt idx="39">
                  <c:v>349.1790404756679</c:v>
                </c:pt>
                <c:pt idx="40">
                  <c:v>357.9361816529608</c:v>
                </c:pt>
                <c:pt idx="41">
                  <c:v>366.4090375330502</c:v>
                </c:pt>
                <c:pt idx="42">
                  <c:v>374.5753796601975</c:v>
                </c:pt>
                <c:pt idx="43">
                  <c:v>382.4136176276003</c:v>
                </c:pt>
                <c:pt idx="44">
                  <c:v>389.9023282623851</c:v>
                </c:pt>
                <c:pt idx="45">
                  <c:v>397.0198399060814</c:v>
                </c:pt>
                <c:pt idx="46">
                  <c:v>403.743865782031</c:v>
                </c:pt>
                <c:pt idx="47">
                  <c:v>410.0511844274439</c:v>
                </c:pt>
                <c:pt idx="48">
                  <c:v>415.9173691642245</c:v>
                </c:pt>
                <c:pt idx="49">
                  <c:v>421.3165727497065</c:v>
                </c:pt>
                <c:pt idx="50">
                  <c:v>426.2213777886043</c:v>
                </c:pt>
                <c:pt idx="51">
                  <c:v>430.6027282290909</c:v>
                </c:pt>
                <c:pt idx="52">
                  <c:v>434.4299622342546</c:v>
                </c:pt>
                <c:pt idx="53">
                  <c:v>437.6709716967298</c:v>
                </c:pt>
                <c:pt idx="54">
                  <c:v>440.2925182352469</c:v>
                </c:pt>
                <c:pt idx="55">
                  <c:v>442.2607390113865</c:v>
                </c:pt>
                <c:pt idx="56">
                  <c:v>443.5418771643066</c:v>
                </c:pt>
                <c:pt idx="57">
                  <c:v>444.1032697843428</c:v>
                </c:pt>
                <c:pt idx="58">
                  <c:v>443.9146195413674</c:v>
                </c:pt>
                <c:pt idx="59">
                  <c:v>442.9495625943505</c:v>
                </c:pt>
                <c:pt idx="60">
                  <c:v>441.1875235912191</c:v>
                </c:pt>
                <c:pt idx="61">
                  <c:v>438.615817355043</c:v>
                </c:pt>
                <c:pt idx="62">
                  <c:v>435.2319164051517</c:v>
                </c:pt>
                <c:pt idx="63">
                  <c:v>431.0457559493297</c:v>
                </c:pt>
                <c:pt idx="64">
                  <c:v>426.0818983116112</c:v>
                </c:pt>
                <c:pt idx="65">
                  <c:v>420.3813349438523</c:v>
                </c:pt>
                <c:pt idx="66">
                  <c:v>414.0026769423865</c:v>
                </c:pt>
                <c:pt idx="67">
                  <c:v>407.0224862744271</c:v>
                </c:pt>
                <c:pt idx="68">
                  <c:v>399.53453999866</c:v>
                </c:pt>
                <c:pt idx="69">
                  <c:v>391.6479035396002</c:v>
                </c:pt>
                <c:pt idx="70">
                  <c:v>383.4838123939628</c:v>
                </c:pt>
                <c:pt idx="71">
                  <c:v>375.1715092904121</c:v>
                </c:pt>
                <c:pt idx="72">
                  <c:v>366.843330685479</c:v>
                </c:pt>
                <c:pt idx="73">
                  <c:v>358.6294526279939</c:v>
                </c:pt>
                <c:pt idx="74">
                  <c:v>350.6527647281891</c:v>
                </c:pt>
                <c:pt idx="75">
                  <c:v>343.0243270620737</c:v>
                </c:pt>
                <c:pt idx="76">
                  <c:v>335.839780116463</c:v>
                </c:pt>
                <c:pt idx="77">
                  <c:v>329.1769410049464</c:v>
                </c:pt>
                <c:pt idx="78">
                  <c:v>323.0946599887774</c:v>
                </c:pt>
                <c:pt idx="79">
                  <c:v>317.6328617402312</c:v>
                </c:pt>
                <c:pt idx="80">
                  <c:v>312.8135810232415</c:v>
                </c:pt>
                <c:pt idx="81">
                  <c:v>308.6427357125654</c:v>
                </c:pt>
                <c:pt idx="82">
                  <c:v>305.1123617240555</c:v>
                </c:pt>
                <c:pt idx="83">
                  <c:v>302.2030552009418</c:v>
                </c:pt>
                <c:pt idx="84">
                  <c:v>299.8864131154684</c:v>
                </c:pt>
                <c:pt idx="85">
                  <c:v>298.1273200377695</c:v>
                </c:pt>
                <c:pt idx="86">
                  <c:v>296.8859848147666</c:v>
                </c:pt>
                <c:pt idx="87">
                  <c:v>296.1196790353835</c:v>
                </c:pt>
                <c:pt idx="88">
                  <c:v>295.7841661103719</c:v>
                </c:pt>
                <c:pt idx="89">
                  <c:v>295.8348352027365</c:v>
                </c:pt>
                <c:pt idx="90">
                  <c:v>296.2275695387926</c:v>
                </c:pt>
                <c:pt idx="91">
                  <c:v>296.919386030845</c:v>
                </c:pt>
                <c:pt idx="92">
                  <c:v>297.8688849662664</c:v>
                </c:pt>
                <c:pt idx="93">
                  <c:v>299.0365467870958</c:v>
                </c:pt>
                <c:pt idx="94">
                  <c:v>300.3849092736081</c:v>
                </c:pt>
                <c:pt idx="95">
                  <c:v>301.878653872246</c:v>
                </c:pt>
                <c:pt idx="96">
                  <c:v>303.484625199353</c:v>
                </c:pt>
                <c:pt idx="97">
                  <c:v>305.1718033336355</c:v>
                </c:pt>
                <c:pt idx="98">
                  <c:v>306.9112445966355</c:v>
                </c:pt>
                <c:pt idx="99">
                  <c:v>308.6760031874712</c:v>
                </c:pt>
                <c:pt idx="100">
                  <c:v>310.4410432777289</c:v>
                </c:pt>
              </c:numCache>
            </c:numRef>
          </c:yVal>
          <c:smooth val="1"/>
        </c:ser>
        <c:ser>
          <c:idx val="1"/>
          <c:order val="1"/>
          <c:tx>
            <c:strRef>
              <c:f>'3. Open Population'!$C$1</c:f>
              <c:strCache>
                <c:ptCount val="1"/>
                <c:pt idx="0">
                  <c:v># Infected</c:v>
                </c:pt>
              </c:strCache>
            </c:strRef>
          </c:tx>
          <c:spPr>
            <a:ln w="38100">
              <a:solidFill>
                <a:srgbClr val="900000"/>
              </a:solidFill>
              <a:prstDash val="solid"/>
            </a:ln>
          </c:spPr>
          <c:marker>
            <c:symbol val="none"/>
          </c:marker>
          <c:xVal>
            <c:numRef>
              <c:f>'3. Open Population'!$A$2:$A$102</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'3. Open Population'!$C$2:$C$102</c:f>
              <c:numCache>
                <c:formatCode>0.0</c:formatCode>
                <c:ptCount val="101"/>
                <c:pt idx="0">
                  <c:v>10.0</c:v>
                </c:pt>
                <c:pt idx="1">
                  <c:v>13.952</c:v>
                </c:pt>
                <c:pt idx="2">
                  <c:v>19.40003321468735</c:v>
                </c:pt>
                <c:pt idx="3">
                  <c:v>26.84954433971571</c:v>
                </c:pt>
                <c:pt idx="4">
                  <c:v>36.92074682212538</c:v>
                </c:pt>
                <c:pt idx="5">
                  <c:v>50.32221320152441</c:v>
                </c:pt>
                <c:pt idx="6">
                  <c:v>67.765881396593</c:v>
                </c:pt>
                <c:pt idx="7">
                  <c:v>89.78492006443653</c:v>
                </c:pt>
                <c:pt idx="8">
                  <c:v>116.4206784890225</c:v>
                </c:pt>
                <c:pt idx="9">
                  <c:v>146.7911601612569</c:v>
                </c:pt>
                <c:pt idx="10">
                  <c:v>178.6713790425092</c:v>
                </c:pt>
                <c:pt idx="11">
                  <c:v>208.3894352724756</c:v>
                </c:pt>
                <c:pt idx="12">
                  <c:v>231.4216304298962</c:v>
                </c:pt>
                <c:pt idx="13">
                  <c:v>243.7851321937044</c:v>
                </c:pt>
                <c:pt idx="14">
                  <c:v>243.6344876323558</c:v>
                </c:pt>
                <c:pt idx="15">
                  <c:v>231.9934205328455</c:v>
                </c:pt>
                <c:pt idx="16">
                  <c:v>212.0800540048081</c:v>
                </c:pt>
                <c:pt idx="17">
                  <c:v>187.8185836459858</c:v>
                </c:pt>
                <c:pt idx="18">
                  <c:v>162.574566125392</c:v>
                </c:pt>
                <c:pt idx="19">
                  <c:v>138.6150257184443</c:v>
                </c:pt>
                <c:pt idx="20">
                  <c:v>117.1513833645585</c:v>
                </c:pt>
                <c:pt idx="21">
                  <c:v>98.62752864134263</c:v>
                </c:pt>
                <c:pt idx="22">
                  <c:v>83.02192617313375</c:v>
                </c:pt>
                <c:pt idx="23">
                  <c:v>70.0750690690489</c:v>
                </c:pt>
                <c:pt idx="24">
                  <c:v>59.43407211718518</c:v>
                </c:pt>
                <c:pt idx="25">
                  <c:v>50.73394921378974</c:v>
                </c:pt>
                <c:pt idx="26">
                  <c:v>43.63777648201898</c:v>
                </c:pt>
                <c:pt idx="27">
                  <c:v>37.85275732598308</c:v>
                </c:pt>
                <c:pt idx="28">
                  <c:v>33.13334680224985</c:v>
                </c:pt>
                <c:pt idx="29">
                  <c:v>29.27812020480631</c:v>
                </c:pt>
                <c:pt idx="30">
                  <c:v>26.12412713352035</c:v>
                </c:pt>
                <c:pt idx="31">
                  <c:v>23.54068654692555</c:v>
                </c:pt>
                <c:pt idx="32">
                  <c:v>21.42355501595377</c:v>
                </c:pt>
                <c:pt idx="33">
                  <c:v>19.68984309390278</c:v>
                </c:pt>
                <c:pt idx="34">
                  <c:v>18.27376837430384</c:v>
                </c:pt>
                <c:pt idx="35">
                  <c:v>17.12319870769151</c:v>
                </c:pt>
                <c:pt idx="36">
                  <c:v>16.19688490602316</c:v>
                </c:pt>
                <c:pt idx="37">
                  <c:v>15.46226921508543</c:v>
                </c:pt>
                <c:pt idx="38">
                  <c:v>14.89376199029428</c:v>
                </c:pt>
                <c:pt idx="39">
                  <c:v>14.47139278294601</c:v>
                </c:pt>
                <c:pt idx="40">
                  <c:v>14.17975759574216</c:v>
                </c:pt>
                <c:pt idx="41">
                  <c:v>14.00719868209911</c:v>
                </c:pt>
                <c:pt idx="42">
                  <c:v>13.94516586221958</c:v>
                </c:pt>
                <c:pt idx="43">
                  <c:v>13.98771864391058</c:v>
                </c:pt>
                <c:pt idx="44">
                  <c:v>14.13113657505164</c:v>
                </c:pt>
                <c:pt idx="45">
                  <c:v>14.37361146924066</c:v>
                </c:pt>
                <c:pt idx="46">
                  <c:v>14.71499972033701</c:v>
                </c:pt>
                <c:pt idx="47">
                  <c:v>15.15661612237731</c:v>
                </c:pt>
                <c:pt idx="48">
                  <c:v>15.70105267401743</c:v>
                </c:pt>
                <c:pt idx="49">
                  <c:v>16.35200697886412</c:v>
                </c:pt>
                <c:pt idx="50">
                  <c:v>17.11410524943021</c:v>
                </c:pt>
                <c:pt idx="51">
                  <c:v>17.99270478663152</c:v>
                </c:pt>
                <c:pt idx="52">
                  <c:v>18.99366037889089</c:v>
                </c:pt>
                <c:pt idx="53">
                  <c:v>20.12303865315021</c:v>
                </c:pt>
                <c:pt idx="54">
                  <c:v>21.38676442330875</c:v>
                </c:pt>
                <c:pt idx="55">
                  <c:v>22.79018405816057</c:v>
                </c:pt>
                <c:pt idx="56">
                  <c:v>24.3375335133919</c:v>
                </c:pt>
                <c:pt idx="57">
                  <c:v>26.03130375263371</c:v>
                </c:pt>
                <c:pt idx="58">
                  <c:v>27.87150469590351</c:v>
                </c:pt>
                <c:pt idx="59">
                  <c:v>29.85484137331579</c:v>
                </c:pt>
                <c:pt idx="60">
                  <c:v>31.97383309207632</c:v>
                </c:pt>
                <c:pt idx="61">
                  <c:v>34.21592792168526</c:v>
                </c:pt>
                <c:pt idx="62">
                  <c:v>36.56268930930574</c:v>
                </c:pt>
                <c:pt idx="63">
                  <c:v>38.98915622364081</c:v>
                </c:pt>
                <c:pt idx="64">
                  <c:v>41.46349812016241</c:v>
                </c:pt>
                <c:pt idx="65">
                  <c:v>43.94709477084338</c:v>
                </c:pt>
                <c:pt idx="66">
                  <c:v>46.39516133483141</c:v>
                </c:pt>
                <c:pt idx="67">
                  <c:v>48.75800460533731</c:v>
                </c:pt>
                <c:pt idx="68">
                  <c:v>50.9829342090938</c:v>
                </c:pt>
                <c:pt idx="69">
                  <c:v>53.0167658171639</c:v>
                </c:pt>
                <c:pt idx="70">
                  <c:v>54.80875322825547</c:v>
                </c:pt>
                <c:pt idx="71">
                  <c:v>56.31369117363406</c:v>
                </c:pt>
                <c:pt idx="72">
                  <c:v>57.49486374294253</c:v>
                </c:pt>
                <c:pt idx="73">
                  <c:v>58.32649533462622</c:v>
                </c:pt>
                <c:pt idx="74">
                  <c:v>58.79540363128758</c:v>
                </c:pt>
                <c:pt idx="75">
                  <c:v>58.9016542132624</c:v>
                </c:pt>
                <c:pt idx="76">
                  <c:v>58.65815536496093</c:v>
                </c:pt>
                <c:pt idx="77">
                  <c:v>58.08927982184512</c:v>
                </c:pt>
                <c:pt idx="78">
                  <c:v>57.22872603569217</c:v>
                </c:pt>
                <c:pt idx="79">
                  <c:v>56.11691081507104</c:v>
                </c:pt>
                <c:pt idx="80">
                  <c:v>54.79820750118269</c:v>
                </c:pt>
                <c:pt idx="81">
                  <c:v>53.31831358362582</c:v>
                </c:pt>
                <c:pt idx="82">
                  <c:v>51.72196431263197</c:v>
                </c:pt>
                <c:pt idx="83">
                  <c:v>50.05112456599907</c:v>
                </c:pt>
                <c:pt idx="84">
                  <c:v>48.34370862720381</c:v>
                </c:pt>
                <c:pt idx="85">
                  <c:v>46.63280976166175</c:v>
                </c:pt>
                <c:pt idx="86">
                  <c:v>44.94637488016308</c:v>
                </c:pt>
                <c:pt idx="87">
                  <c:v>43.30723458394569</c:v>
                </c:pt>
                <c:pt idx="88">
                  <c:v>41.73339202384085</c:v>
                </c:pt>
                <c:pt idx="89">
                  <c:v>40.238480042679</c:v>
                </c:pt>
                <c:pt idx="90">
                  <c:v>38.83230967758338</c:v>
                </c:pt>
                <c:pt idx="91">
                  <c:v>37.5214498467601</c:v>
                </c:pt>
                <c:pt idx="92">
                  <c:v>36.30979478782421</c:v>
                </c:pt>
                <c:pt idx="93">
                  <c:v>35.19909066101852</c:v>
                </c:pt>
                <c:pt idx="94">
                  <c:v>34.18940480215269</c:v>
                </c:pt>
                <c:pt idx="95">
                  <c:v>33.27953023190183</c:v>
                </c:pt>
                <c:pt idx="96">
                  <c:v>32.46732444687358</c:v>
                </c:pt>
                <c:pt idx="97">
                  <c:v>31.7499856837022</c:v>
                </c:pt>
                <c:pt idx="98">
                  <c:v>31.1242722669448</c:v>
                </c:pt>
                <c:pt idx="99">
                  <c:v>30.58667180129217</c:v>
                </c:pt>
                <c:pt idx="100">
                  <c:v>30.13352725310374</c:v>
                </c:pt>
              </c:numCache>
            </c:numRef>
          </c:yVal>
          <c:smooth val="1"/>
        </c:ser>
        <c:ser>
          <c:idx val="2"/>
          <c:order val="2"/>
          <c:tx>
            <c:strRef>
              <c:f>'3. Open Population'!$D$1</c:f>
              <c:strCache>
                <c:ptCount val="1"/>
                <c:pt idx="0">
                  <c:v># Recovered</c:v>
                </c:pt>
              </c:strCache>
            </c:strRef>
          </c:tx>
          <c:spPr>
            <a:ln w="38100">
              <a:solidFill>
                <a:srgbClr val="006411"/>
              </a:solidFill>
              <a:prstDash val="solid"/>
            </a:ln>
          </c:spPr>
          <c:marker>
            <c:symbol val="none"/>
          </c:marker>
          <c:xVal>
            <c:numRef>
              <c:f>'3. Open Population'!$A$2:$A$102</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'3. Open Population'!$D$2:$D$102</c:f>
              <c:numCache>
                <c:formatCode>0.0</c:formatCode>
                <c:ptCount val="101"/>
                <c:pt idx="0">
                  <c:v>0.0</c:v>
                </c:pt>
                <c:pt idx="1">
                  <c:v>2.5</c:v>
                </c:pt>
                <c:pt idx="2">
                  <c:v>5.91925</c:v>
                </c:pt>
                <c:pt idx="3">
                  <c:v>10.60647892867184</c:v>
                </c:pt>
                <c:pt idx="4">
                  <c:v>17.02718684306229</c:v>
                </c:pt>
                <c:pt idx="5">
                  <c:v>25.78912591040942</c:v>
                </c:pt>
                <c:pt idx="6">
                  <c:v>37.66047824825426</c:v>
                </c:pt>
                <c:pt idx="7">
                  <c:v>53.56628544557552</c:v>
                </c:pt>
                <c:pt idx="8">
                  <c:v>74.53944261193132</c:v>
                </c:pt>
                <c:pt idx="9">
                  <c:v>101.5947775623588</c:v>
                </c:pt>
                <c:pt idx="10">
                  <c:v>135.4987112197082</c:v>
                </c:pt>
                <c:pt idx="11">
                  <c:v>176.4403414217935</c:v>
                </c:pt>
                <c:pt idx="12">
                  <c:v>223.6855908508131</c:v>
                </c:pt>
                <c:pt idx="13">
                  <c:v>275.3896447098898</c:v>
                </c:pt>
                <c:pt idx="14">
                  <c:v>328.7627125287939</c:v>
                </c:pt>
                <c:pt idx="15">
                  <c:v>380.6303598423411</c:v>
                </c:pt>
                <c:pt idx="16">
                  <c:v>428.1613800798881</c:v>
                </c:pt>
                <c:pt idx="17">
                  <c:v>469.4069556288932</c:v>
                </c:pt>
                <c:pt idx="18">
                  <c:v>503.4529102605951</c:v>
                </c:pt>
                <c:pt idx="19">
                  <c:v>530.2515967597767</c:v>
                </c:pt>
                <c:pt idx="20">
                  <c:v>550.323434278494</c:v>
                </c:pt>
                <c:pt idx="21">
                  <c:v>564.477385676975</c:v>
                </c:pt>
                <c:pt idx="22">
                  <c:v>573.6111397311938</c:v>
                </c:pt>
                <c:pt idx="23">
                  <c:v>578.5923149318693</c:v>
                </c:pt>
                <c:pt idx="24">
                  <c:v>580.199793538505</c:v>
                </c:pt>
                <c:pt idx="25">
                  <c:v>579.1028172454926</c:v>
                </c:pt>
                <c:pt idx="26">
                  <c:v>575.860977074689</c:v>
                </c:pt>
                <c:pt idx="27">
                  <c:v>570.9342443256398</c:v>
                </c:pt>
                <c:pt idx="28">
                  <c:v>564.6967419381804</c:v>
                </c:pt>
                <c:pt idx="29">
                  <c:v>557.4509182354429</c:v>
                </c:pt>
                <c:pt idx="30">
                  <c:v>549.4405480351699</c:v>
                </c:pt>
                <c:pt idx="31">
                  <c:v>540.8619647475828</c:v>
                </c:pt>
                <c:pt idx="32">
                  <c:v>531.8734323537555</c:v>
                </c:pt>
                <c:pt idx="33">
                  <c:v>522.6028017180157</c:v>
                </c:pt>
                <c:pt idx="34">
                  <c:v>513.153685444246</c:v>
                </c:pt>
                <c:pt idx="35">
                  <c:v>503.6104011881052</c:v>
                </c:pt>
                <c:pt idx="36">
                  <c:v>494.0419148323551</c:v>
                </c:pt>
                <c:pt idx="37">
                  <c:v>484.5049834009711</c:v>
                </c:pt>
                <c:pt idx="38">
                  <c:v>475.0466636612157</c:v>
                </c:pt>
                <c:pt idx="39">
                  <c:v>465.7063209081059</c:v>
                </c:pt>
                <c:pt idx="40">
                  <c:v>456.5172452788694</c:v>
                </c:pt>
                <c:pt idx="41">
                  <c:v>447.5079604326361</c:v>
                </c:pt>
                <c:pt idx="42">
                  <c:v>438.7032911912634</c:v>
                </c:pt>
                <c:pt idx="43">
                  <c:v>430.1252421490585</c:v>
                </c:pt>
                <c:pt idx="44">
                  <c:v>421.7937276509371</c:v>
                </c:pt>
                <c:pt idx="45">
                  <c:v>413.7271842842992</c:v>
                </c:pt>
                <c:pt idx="46">
                  <c:v>405.9430895837911</c:v>
                </c:pt>
                <c:pt idx="47">
                  <c:v>398.4584045503211</c:v>
                </c:pt>
                <c:pt idx="48">
                  <c:v>391.2899524557816</c:v>
                </c:pt>
                <c:pt idx="49">
                  <c:v>384.454741931752</c:v>
                </c:pt>
                <c:pt idx="50">
                  <c:v>377.9702382733448</c:v>
                </c:pt>
                <c:pt idx="51">
                  <c:v>371.8545830331853</c:v>
                </c:pt>
                <c:pt idx="52">
                  <c:v>366.1267581964306</c:v>
                </c:pt>
                <c:pt idx="53">
                  <c:v>360.8066874407515</c:v>
                </c:pt>
                <c:pt idx="54">
                  <c:v>355.9152631994183</c:v>
                </c:pt>
                <c:pt idx="55">
                  <c:v>351.4742845672615</c:v>
                </c:pt>
                <c:pt idx="56">
                  <c:v>347.506287756202</c:v>
                </c:pt>
                <c:pt idx="57">
                  <c:v>344.0342482212544</c:v>
                </c:pt>
                <c:pt idx="58">
                  <c:v>341.0811323333284</c:v>
                </c:pt>
                <c:pt idx="59">
                  <c:v>338.6692773681377</c:v>
                </c:pt>
                <c:pt idx="60">
                  <c:v>336.8195825838428</c:v>
                </c:pt>
                <c:pt idx="61">
                  <c:v>335.5505023358062</c:v>
                </c:pt>
                <c:pt idx="62">
                  <c:v>334.8768455019929</c:v>
                </c:pt>
                <c:pt idx="63">
                  <c:v>334.8084045780145</c:v>
                </c:pt>
                <c:pt idx="64">
                  <c:v>335.3484625080293</c:v>
                </c:pt>
                <c:pt idx="65">
                  <c:v>336.4922543190991</c:v>
                </c:pt>
                <c:pt idx="66">
                  <c:v>338.2254910180347</c:v>
                </c:pt>
                <c:pt idx="67">
                  <c:v>340.5230803487466</c:v>
                </c:pt>
                <c:pt idx="68">
                  <c:v>343.3481967904904</c:v>
                </c:pt>
                <c:pt idx="69">
                  <c:v>346.6518549310254</c:v>
                </c:pt>
                <c:pt idx="70">
                  <c:v>350.3731203747131</c:v>
                </c:pt>
                <c:pt idx="71">
                  <c:v>354.4400478714724</c:v>
                </c:pt>
                <c:pt idx="72">
                  <c:v>358.7713693484154</c:v>
                </c:pt>
                <c:pt idx="73">
                  <c:v>363.2788726270696</c:v>
                </c:pt>
                <c:pt idx="74">
                  <c:v>367.8703274634818</c:v>
                </c:pt>
                <c:pt idx="75">
                  <c:v>372.452744366058</c:v>
                </c:pt>
                <c:pt idx="76">
                  <c:v>376.9357074493069</c:v>
                </c:pt>
                <c:pt idx="77">
                  <c:v>381.2345143356912</c:v>
                </c:pt>
                <c:pt idx="78">
                  <c:v>385.272885146921</c:v>
                </c:pt>
                <c:pt idx="79">
                  <c:v>388.9850623143036</c:v>
                </c:pt>
                <c:pt idx="80">
                  <c:v>392.3172008044281</c:v>
                </c:pt>
                <c:pt idx="81">
                  <c:v>395.2280296576021</c:v>
                </c:pt>
                <c:pt idx="82">
                  <c:v>397.6888372379245</c:v>
                </c:pt>
                <c:pt idx="83">
                  <c:v>399.6828852920395</c:v>
                </c:pt>
                <c:pt idx="84">
                  <c:v>401.2043870880082</c:v>
                </c:pt>
                <c:pt idx="85">
                  <c:v>402.257193599889</c:v>
                </c:pt>
                <c:pt idx="86">
                  <c:v>402.8533232163074</c:v>
                </c:pt>
                <c:pt idx="87">
                  <c:v>403.0114505478997</c:v>
                </c:pt>
                <c:pt idx="88">
                  <c:v>402.7554443038188</c:v>
                </c:pt>
                <c:pt idx="89">
                  <c:v>402.1130175914241</c:v>
                </c:pt>
                <c:pt idx="90">
                  <c:v>401.1145296183296</c:v>
                </c:pt>
                <c:pt idx="91">
                  <c:v>399.7919574732214</c:v>
                </c:pt>
                <c:pt idx="92">
                  <c:v>398.1780411043979</c:v>
                </c:pt>
                <c:pt idx="93">
                  <c:v>396.305593670983</c:v>
                </c:pt>
                <c:pt idx="94">
                  <c:v>394.2069625102856</c:v>
                </c:pt>
                <c:pt idx="95">
                  <c:v>391.913622241791</c:v>
                </c:pt>
                <c:pt idx="96">
                  <c:v>389.4558801881172</c:v>
                </c:pt>
                <c:pt idx="97">
                  <c:v>386.8626745946624</c:v>
                </c:pt>
                <c:pt idx="98">
                  <c:v>384.1614474642347</c:v>
                </c:pt>
                <c:pt idx="99">
                  <c:v>381.3780757257045</c:v>
                </c:pt>
                <c:pt idx="100">
                  <c:v>378.5368465935707</c:v>
                </c:pt>
              </c:numCache>
            </c:numRef>
          </c:yVal>
          <c:smooth val="1"/>
        </c:ser>
        <c:dLbls>
          <c:showLegendKey val="0"/>
          <c:showVal val="0"/>
          <c:showCatName val="0"/>
          <c:showSerName val="0"/>
          <c:showPercent val="0"/>
          <c:showBubbleSize val="0"/>
        </c:dLbls>
        <c:axId val="2118952984"/>
        <c:axId val="2118959112"/>
      </c:scatterChart>
      <c:valAx>
        <c:axId val="2118952984"/>
        <c:scaling>
          <c:orientation val="minMax"/>
          <c:max val="100.0"/>
        </c:scaling>
        <c:delete val="0"/>
        <c:axPos val="b"/>
        <c:title>
          <c:tx>
            <c:rich>
              <a:bodyPr/>
              <a:lstStyle/>
              <a:p>
                <a:pPr>
                  <a:defRPr sz="1600" b="1" i="0" u="none" strike="noStrike" baseline="0">
                    <a:solidFill>
                      <a:srgbClr val="000000"/>
                    </a:solidFill>
                    <a:latin typeface="Verdana"/>
                    <a:ea typeface="Verdana"/>
                    <a:cs typeface="Verdana"/>
                  </a:defRPr>
                </a:pPr>
                <a:r>
                  <a:rPr lang="en-US"/>
                  <a:t>Time</a:t>
                </a:r>
              </a:p>
            </c:rich>
          </c:tx>
          <c:layout>
            <c:manualLayout>
              <c:xMode val="edge"/>
              <c:yMode val="edge"/>
              <c:x val="0.500000160694199"/>
              <c:y val="0.84848703355015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8959112"/>
        <c:crosses val="autoZero"/>
        <c:crossBetween val="midCat"/>
      </c:valAx>
      <c:valAx>
        <c:axId val="2118959112"/>
        <c:scaling>
          <c:orientation val="minMax"/>
          <c:max val="1000.0"/>
        </c:scaling>
        <c:delete val="0"/>
        <c:axPos val="l"/>
        <c:majorGridlines>
          <c:spPr>
            <a:ln w="3175">
              <a:solidFill>
                <a:schemeClr val="bg1">
                  <a:lumMod val="95000"/>
                </a:schemeClr>
              </a:solidFill>
              <a:prstDash val="solid"/>
            </a:ln>
          </c:spPr>
        </c:majorGridlines>
        <c:title>
          <c:tx>
            <c:rich>
              <a:bodyPr/>
              <a:lstStyle/>
              <a:p>
                <a:pPr>
                  <a:defRPr sz="1600" b="1" i="0" u="none" strike="noStrike" baseline="0">
                    <a:solidFill>
                      <a:srgbClr val="000000"/>
                    </a:solidFill>
                    <a:latin typeface="Verdana"/>
                    <a:ea typeface="Verdana"/>
                    <a:cs typeface="Verdana"/>
                  </a:defRPr>
                </a:pPr>
                <a:r>
                  <a:rPr lang="en-US"/>
                  <a:t># Individuals</a:t>
                </a:r>
              </a:p>
            </c:rich>
          </c:tx>
          <c:layout>
            <c:manualLayout>
              <c:xMode val="edge"/>
              <c:yMode val="edge"/>
              <c:x val="0.0163265306122449"/>
              <c:y val="0.25068940431359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8952984"/>
        <c:crosses val="autoZero"/>
        <c:crossBetween val="midCat"/>
        <c:majorUnit val="200.0"/>
      </c:valAx>
      <c:spPr>
        <a:solidFill>
          <a:schemeClr val="bg1"/>
        </a:solidFill>
        <a:ln w="12700">
          <a:solidFill>
            <a:srgbClr val="808080"/>
          </a:solidFill>
          <a:prstDash val="solid"/>
        </a:ln>
      </c:spPr>
    </c:plotArea>
    <c:legend>
      <c:legendPos val="b"/>
      <c:layout>
        <c:manualLayout>
          <c:xMode val="edge"/>
          <c:yMode val="edge"/>
          <c:x val="0.0795918367346939"/>
          <c:y val="0.903583747004451"/>
          <c:w val="0.893877711714607"/>
          <c:h val="0.0826448562136255"/>
        </c:manualLayout>
      </c:layout>
      <c:overlay val="0"/>
      <c:spPr>
        <a:solidFill>
          <a:schemeClr val="bg1"/>
        </a:solidFill>
        <a:ln w="12700">
          <a:solidFill>
            <a:srgbClr val="FF6600"/>
          </a:solidFill>
          <a:prstDash val="solid"/>
        </a:ln>
      </c:spPr>
      <c:txPr>
        <a:bodyPr/>
        <a:lstStyle/>
        <a:p>
          <a:pPr>
            <a:defRPr sz="110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99"/>
    </a:solidFill>
    <a:ln w="3175">
      <a:solidFill>
        <a:srgbClr val="000000"/>
      </a:solidFill>
      <a:prstDash val="solid"/>
    </a:ln>
  </c:spPr>
  <c:txPr>
    <a:bodyPr/>
    <a:lstStyle/>
    <a:p>
      <a:pPr>
        <a:defRPr sz="925" b="0" i="0" u="none" strike="noStrike" baseline="0">
          <a:solidFill>
            <a:srgbClr val="000000"/>
          </a:solidFill>
          <a:latin typeface="Verdana"/>
          <a:ea typeface="Verdana"/>
          <a:cs typeface="Verdana"/>
        </a:defRPr>
      </a:pPr>
      <a:endParaRPr lang="en-US"/>
    </a:p>
  </c:txPr>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Phase Plot</a:t>
            </a:r>
          </a:p>
        </c:rich>
      </c:tx>
      <c:overlay val="0"/>
      <c:spPr>
        <a:noFill/>
        <a:ln w="25400">
          <a:noFill/>
        </a:ln>
      </c:spPr>
    </c:title>
    <c:autoTitleDeleted val="0"/>
    <c:plotArea>
      <c:layout/>
      <c:scatterChart>
        <c:scatterStyle val="smoothMarker"/>
        <c:varyColors val="0"/>
        <c:ser>
          <c:idx val="0"/>
          <c:order val="0"/>
          <c:tx>
            <c:v>Deterministic</c:v>
          </c:tx>
          <c:spPr>
            <a:ln w="57150" cap="rnd" cmpd="sng" algn="ctr">
              <a:solidFill>
                <a:srgbClr val="5700B3"/>
              </a:solidFill>
              <a:prstDash val="solid"/>
              <a:round/>
              <a:headEnd type="none" w="med" len="med"/>
              <a:tailEnd type="none" w="med" len="med"/>
            </a:ln>
          </c:spPr>
          <c:marker>
            <c:symbol val="none"/>
          </c:marker>
          <c:xVal>
            <c:numRef>
              <c:f>'3. Open Population'!$B$2:$B$102</c:f>
              <c:numCache>
                <c:formatCode>0.0</c:formatCode>
                <c:ptCount val="101"/>
                <c:pt idx="0">
                  <c:v>990.0</c:v>
                </c:pt>
                <c:pt idx="1">
                  <c:v>983.048</c:v>
                </c:pt>
                <c:pt idx="2">
                  <c:v>973.4831167853127</c:v>
                </c:pt>
                <c:pt idx="3">
                  <c:v>960.3763750708782</c:v>
                </c:pt>
                <c:pt idx="4">
                  <c:v>942.5419874570923</c:v>
                </c:pt>
                <c:pt idx="5">
                  <c:v>918.5325446692399</c:v>
                </c:pt>
                <c:pt idx="6">
                  <c:v>886.7014134762501</c:v>
                </c:pt>
                <c:pt idx="7">
                  <c:v>845.3882735412557</c:v>
                </c:pt>
                <c:pt idx="8">
                  <c:v>793.290111947092</c:v>
                </c:pt>
                <c:pt idx="9">
                  <c:v>730.0432613999792</c:v>
                </c:pt>
                <c:pt idx="10">
                  <c:v>656.9195508533146</c:v>
                </c:pt>
                <c:pt idx="11">
                  <c:v>577.3262954691373</c:v>
                </c:pt>
                <c:pt idx="12">
                  <c:v>496.6293791190734</c:v>
                </c:pt>
                <c:pt idx="13">
                  <c:v>420.9907419746936</c:v>
                </c:pt>
                <c:pt idx="14">
                  <c:v>355.5790621074528</c:v>
                </c:pt>
                <c:pt idx="15">
                  <c:v>303.1707575117982</c:v>
                </c:pt>
                <c:pt idx="16">
                  <c:v>263.9534327756463</c:v>
                </c:pt>
                <c:pt idx="17">
                  <c:v>236.365324885223</c:v>
                </c:pt>
                <c:pt idx="18">
                  <c:v>218.1724585918157</c:v>
                </c:pt>
                <c:pt idx="19">
                  <c:v>207.2045841933121</c:v>
                </c:pt>
                <c:pt idx="20">
                  <c:v>201.6656377425585</c:v>
                </c:pt>
                <c:pt idx="21">
                  <c:v>200.1779718990654</c:v>
                </c:pt>
                <c:pt idx="22">
                  <c:v>201.7184438809883</c:v>
                </c:pt>
                <c:pt idx="23">
                  <c:v>205.5330294757408</c:v>
                </c:pt>
                <c:pt idx="24">
                  <c:v>211.0627943675163</c:v>
                </c:pt>
                <c:pt idx="25">
                  <c:v>217.888189958065</c:v>
                </c:pt>
                <c:pt idx="26">
                  <c:v>225.6895053999499</c:v>
                </c:pt>
                <c:pt idx="27">
                  <c:v>234.2193684809341</c:v>
                </c:pt>
                <c:pt idx="28">
                  <c:v>243.2836435258275</c:v>
                </c:pt>
                <c:pt idx="29">
                  <c:v>252.728026485896</c:v>
                </c:pt>
                <c:pt idx="30">
                  <c:v>262.4284837472148</c:v>
                </c:pt>
                <c:pt idx="31">
                  <c:v>272.2843012647206</c:v>
                </c:pt>
                <c:pt idx="32">
                  <c:v>282.2129308621733</c:v>
                </c:pt>
                <c:pt idx="33">
                  <c:v>292.1460956691663</c:v>
                </c:pt>
                <c:pt idx="34">
                  <c:v>302.0267945078399</c:v>
                </c:pt>
                <c:pt idx="35">
                  <c:v>311.8069600118778</c:v>
                </c:pt>
                <c:pt idx="36">
                  <c:v>321.4456002339116</c:v>
                </c:pt>
                <c:pt idx="37">
                  <c:v>330.9073031109322</c:v>
                </c:pt>
                <c:pt idx="38">
                  <c:v>340.1610166147245</c:v>
                </c:pt>
                <c:pt idx="39">
                  <c:v>349.1790404756679</c:v>
                </c:pt>
                <c:pt idx="40">
                  <c:v>357.9361816529608</c:v>
                </c:pt>
                <c:pt idx="41">
                  <c:v>366.4090375330502</c:v>
                </c:pt>
                <c:pt idx="42">
                  <c:v>374.5753796601975</c:v>
                </c:pt>
                <c:pt idx="43">
                  <c:v>382.4136176276003</c:v>
                </c:pt>
                <c:pt idx="44">
                  <c:v>389.9023282623851</c:v>
                </c:pt>
                <c:pt idx="45">
                  <c:v>397.0198399060814</c:v>
                </c:pt>
                <c:pt idx="46">
                  <c:v>403.743865782031</c:v>
                </c:pt>
                <c:pt idx="47">
                  <c:v>410.0511844274439</c:v>
                </c:pt>
                <c:pt idx="48">
                  <c:v>415.9173691642245</c:v>
                </c:pt>
                <c:pt idx="49">
                  <c:v>421.3165727497065</c:v>
                </c:pt>
                <c:pt idx="50">
                  <c:v>426.2213777886043</c:v>
                </c:pt>
                <c:pt idx="51">
                  <c:v>430.6027282290909</c:v>
                </c:pt>
                <c:pt idx="52">
                  <c:v>434.4299622342546</c:v>
                </c:pt>
                <c:pt idx="53">
                  <c:v>437.6709716967298</c:v>
                </c:pt>
                <c:pt idx="54">
                  <c:v>440.2925182352469</c:v>
                </c:pt>
                <c:pt idx="55">
                  <c:v>442.2607390113865</c:v>
                </c:pt>
                <c:pt idx="56">
                  <c:v>443.5418771643066</c:v>
                </c:pt>
                <c:pt idx="57">
                  <c:v>444.1032697843428</c:v>
                </c:pt>
                <c:pt idx="58">
                  <c:v>443.9146195413674</c:v>
                </c:pt>
                <c:pt idx="59">
                  <c:v>442.9495625943505</c:v>
                </c:pt>
                <c:pt idx="60">
                  <c:v>441.1875235912191</c:v>
                </c:pt>
                <c:pt idx="61">
                  <c:v>438.615817355043</c:v>
                </c:pt>
                <c:pt idx="62">
                  <c:v>435.2319164051517</c:v>
                </c:pt>
                <c:pt idx="63">
                  <c:v>431.0457559493297</c:v>
                </c:pt>
                <c:pt idx="64">
                  <c:v>426.0818983116112</c:v>
                </c:pt>
                <c:pt idx="65">
                  <c:v>420.3813349438523</c:v>
                </c:pt>
                <c:pt idx="66">
                  <c:v>414.0026769423865</c:v>
                </c:pt>
                <c:pt idx="67">
                  <c:v>407.0224862744271</c:v>
                </c:pt>
                <c:pt idx="68">
                  <c:v>399.53453999866</c:v>
                </c:pt>
                <c:pt idx="69">
                  <c:v>391.6479035396002</c:v>
                </c:pt>
                <c:pt idx="70">
                  <c:v>383.4838123939628</c:v>
                </c:pt>
                <c:pt idx="71">
                  <c:v>375.1715092904121</c:v>
                </c:pt>
                <c:pt idx="72">
                  <c:v>366.843330685479</c:v>
                </c:pt>
                <c:pt idx="73">
                  <c:v>358.6294526279939</c:v>
                </c:pt>
                <c:pt idx="74">
                  <c:v>350.6527647281891</c:v>
                </c:pt>
                <c:pt idx="75">
                  <c:v>343.0243270620737</c:v>
                </c:pt>
                <c:pt idx="76">
                  <c:v>335.839780116463</c:v>
                </c:pt>
                <c:pt idx="77">
                  <c:v>329.1769410049464</c:v>
                </c:pt>
                <c:pt idx="78">
                  <c:v>323.0946599887774</c:v>
                </c:pt>
                <c:pt idx="79">
                  <c:v>317.6328617402312</c:v>
                </c:pt>
                <c:pt idx="80">
                  <c:v>312.8135810232415</c:v>
                </c:pt>
                <c:pt idx="81">
                  <c:v>308.6427357125654</c:v>
                </c:pt>
                <c:pt idx="82">
                  <c:v>305.1123617240555</c:v>
                </c:pt>
                <c:pt idx="83">
                  <c:v>302.2030552009418</c:v>
                </c:pt>
                <c:pt idx="84">
                  <c:v>299.8864131154684</c:v>
                </c:pt>
                <c:pt idx="85">
                  <c:v>298.1273200377695</c:v>
                </c:pt>
                <c:pt idx="86">
                  <c:v>296.8859848147666</c:v>
                </c:pt>
                <c:pt idx="87">
                  <c:v>296.1196790353835</c:v>
                </c:pt>
                <c:pt idx="88">
                  <c:v>295.7841661103719</c:v>
                </c:pt>
                <c:pt idx="89">
                  <c:v>295.8348352027365</c:v>
                </c:pt>
                <c:pt idx="90">
                  <c:v>296.2275695387926</c:v>
                </c:pt>
                <c:pt idx="91">
                  <c:v>296.919386030845</c:v>
                </c:pt>
                <c:pt idx="92">
                  <c:v>297.8688849662664</c:v>
                </c:pt>
                <c:pt idx="93">
                  <c:v>299.0365467870958</c:v>
                </c:pt>
                <c:pt idx="94">
                  <c:v>300.3849092736081</c:v>
                </c:pt>
                <c:pt idx="95">
                  <c:v>301.878653872246</c:v>
                </c:pt>
                <c:pt idx="96">
                  <c:v>303.484625199353</c:v>
                </c:pt>
                <c:pt idx="97">
                  <c:v>305.1718033336355</c:v>
                </c:pt>
                <c:pt idx="98">
                  <c:v>306.9112445966355</c:v>
                </c:pt>
                <c:pt idx="99">
                  <c:v>308.6760031874712</c:v>
                </c:pt>
                <c:pt idx="100">
                  <c:v>310.4410432777289</c:v>
                </c:pt>
              </c:numCache>
            </c:numRef>
          </c:xVal>
          <c:yVal>
            <c:numRef>
              <c:f>'3. Open Population'!$C$2:$C$102</c:f>
              <c:numCache>
                <c:formatCode>0.0</c:formatCode>
                <c:ptCount val="101"/>
                <c:pt idx="0">
                  <c:v>10.0</c:v>
                </c:pt>
                <c:pt idx="1">
                  <c:v>13.952</c:v>
                </c:pt>
                <c:pt idx="2">
                  <c:v>19.40003321468735</c:v>
                </c:pt>
                <c:pt idx="3">
                  <c:v>26.84954433971571</c:v>
                </c:pt>
                <c:pt idx="4">
                  <c:v>36.92074682212538</c:v>
                </c:pt>
                <c:pt idx="5">
                  <c:v>50.32221320152441</c:v>
                </c:pt>
                <c:pt idx="6">
                  <c:v>67.765881396593</c:v>
                </c:pt>
                <c:pt idx="7">
                  <c:v>89.78492006443653</c:v>
                </c:pt>
                <c:pt idx="8">
                  <c:v>116.4206784890225</c:v>
                </c:pt>
                <c:pt idx="9">
                  <c:v>146.7911601612569</c:v>
                </c:pt>
                <c:pt idx="10">
                  <c:v>178.6713790425092</c:v>
                </c:pt>
                <c:pt idx="11">
                  <c:v>208.3894352724756</c:v>
                </c:pt>
                <c:pt idx="12">
                  <c:v>231.4216304298962</c:v>
                </c:pt>
                <c:pt idx="13">
                  <c:v>243.7851321937044</c:v>
                </c:pt>
                <c:pt idx="14">
                  <c:v>243.6344876323558</c:v>
                </c:pt>
                <c:pt idx="15">
                  <c:v>231.9934205328455</c:v>
                </c:pt>
                <c:pt idx="16">
                  <c:v>212.0800540048081</c:v>
                </c:pt>
                <c:pt idx="17">
                  <c:v>187.8185836459858</c:v>
                </c:pt>
                <c:pt idx="18">
                  <c:v>162.574566125392</c:v>
                </c:pt>
                <c:pt idx="19">
                  <c:v>138.6150257184443</c:v>
                </c:pt>
                <c:pt idx="20">
                  <c:v>117.1513833645585</c:v>
                </c:pt>
                <c:pt idx="21">
                  <c:v>98.62752864134263</c:v>
                </c:pt>
                <c:pt idx="22">
                  <c:v>83.02192617313375</c:v>
                </c:pt>
                <c:pt idx="23">
                  <c:v>70.0750690690489</c:v>
                </c:pt>
                <c:pt idx="24">
                  <c:v>59.43407211718518</c:v>
                </c:pt>
                <c:pt idx="25">
                  <c:v>50.73394921378974</c:v>
                </c:pt>
                <c:pt idx="26">
                  <c:v>43.63777648201898</c:v>
                </c:pt>
                <c:pt idx="27">
                  <c:v>37.85275732598308</c:v>
                </c:pt>
                <c:pt idx="28">
                  <c:v>33.13334680224985</c:v>
                </c:pt>
                <c:pt idx="29">
                  <c:v>29.27812020480631</c:v>
                </c:pt>
                <c:pt idx="30">
                  <c:v>26.12412713352035</c:v>
                </c:pt>
                <c:pt idx="31">
                  <c:v>23.54068654692555</c:v>
                </c:pt>
                <c:pt idx="32">
                  <c:v>21.42355501595377</c:v>
                </c:pt>
                <c:pt idx="33">
                  <c:v>19.68984309390278</c:v>
                </c:pt>
                <c:pt idx="34">
                  <c:v>18.27376837430384</c:v>
                </c:pt>
                <c:pt idx="35">
                  <c:v>17.12319870769151</c:v>
                </c:pt>
                <c:pt idx="36">
                  <c:v>16.19688490602316</c:v>
                </c:pt>
                <c:pt idx="37">
                  <c:v>15.46226921508543</c:v>
                </c:pt>
                <c:pt idx="38">
                  <c:v>14.89376199029428</c:v>
                </c:pt>
                <c:pt idx="39">
                  <c:v>14.47139278294601</c:v>
                </c:pt>
                <c:pt idx="40">
                  <c:v>14.17975759574216</c:v>
                </c:pt>
                <c:pt idx="41">
                  <c:v>14.00719868209911</c:v>
                </c:pt>
                <c:pt idx="42">
                  <c:v>13.94516586221958</c:v>
                </c:pt>
                <c:pt idx="43">
                  <c:v>13.98771864391058</c:v>
                </c:pt>
                <c:pt idx="44">
                  <c:v>14.13113657505164</c:v>
                </c:pt>
                <c:pt idx="45">
                  <c:v>14.37361146924066</c:v>
                </c:pt>
                <c:pt idx="46">
                  <c:v>14.71499972033701</c:v>
                </c:pt>
                <c:pt idx="47">
                  <c:v>15.15661612237731</c:v>
                </c:pt>
                <c:pt idx="48">
                  <c:v>15.70105267401743</c:v>
                </c:pt>
                <c:pt idx="49">
                  <c:v>16.35200697886412</c:v>
                </c:pt>
                <c:pt idx="50">
                  <c:v>17.11410524943021</c:v>
                </c:pt>
                <c:pt idx="51">
                  <c:v>17.99270478663152</c:v>
                </c:pt>
                <c:pt idx="52">
                  <c:v>18.99366037889089</c:v>
                </c:pt>
                <c:pt idx="53">
                  <c:v>20.12303865315021</c:v>
                </c:pt>
                <c:pt idx="54">
                  <c:v>21.38676442330875</c:v>
                </c:pt>
                <c:pt idx="55">
                  <c:v>22.79018405816057</c:v>
                </c:pt>
                <c:pt idx="56">
                  <c:v>24.3375335133919</c:v>
                </c:pt>
                <c:pt idx="57">
                  <c:v>26.03130375263371</c:v>
                </c:pt>
                <c:pt idx="58">
                  <c:v>27.87150469590351</c:v>
                </c:pt>
                <c:pt idx="59">
                  <c:v>29.85484137331579</c:v>
                </c:pt>
                <c:pt idx="60">
                  <c:v>31.97383309207632</c:v>
                </c:pt>
                <c:pt idx="61">
                  <c:v>34.21592792168526</c:v>
                </c:pt>
                <c:pt idx="62">
                  <c:v>36.56268930930574</c:v>
                </c:pt>
                <c:pt idx="63">
                  <c:v>38.98915622364081</c:v>
                </c:pt>
                <c:pt idx="64">
                  <c:v>41.46349812016241</c:v>
                </c:pt>
                <c:pt idx="65">
                  <c:v>43.94709477084338</c:v>
                </c:pt>
                <c:pt idx="66">
                  <c:v>46.39516133483141</c:v>
                </c:pt>
                <c:pt idx="67">
                  <c:v>48.75800460533731</c:v>
                </c:pt>
                <c:pt idx="68">
                  <c:v>50.9829342090938</c:v>
                </c:pt>
                <c:pt idx="69">
                  <c:v>53.0167658171639</c:v>
                </c:pt>
                <c:pt idx="70">
                  <c:v>54.80875322825547</c:v>
                </c:pt>
                <c:pt idx="71">
                  <c:v>56.31369117363406</c:v>
                </c:pt>
                <c:pt idx="72">
                  <c:v>57.49486374294253</c:v>
                </c:pt>
                <c:pt idx="73">
                  <c:v>58.32649533462622</c:v>
                </c:pt>
                <c:pt idx="74">
                  <c:v>58.79540363128758</c:v>
                </c:pt>
                <c:pt idx="75">
                  <c:v>58.9016542132624</c:v>
                </c:pt>
                <c:pt idx="76">
                  <c:v>58.65815536496093</c:v>
                </c:pt>
                <c:pt idx="77">
                  <c:v>58.08927982184512</c:v>
                </c:pt>
                <c:pt idx="78">
                  <c:v>57.22872603569217</c:v>
                </c:pt>
                <c:pt idx="79">
                  <c:v>56.11691081507104</c:v>
                </c:pt>
                <c:pt idx="80">
                  <c:v>54.79820750118269</c:v>
                </c:pt>
                <c:pt idx="81">
                  <c:v>53.31831358362582</c:v>
                </c:pt>
                <c:pt idx="82">
                  <c:v>51.72196431263197</c:v>
                </c:pt>
                <c:pt idx="83">
                  <c:v>50.05112456599907</c:v>
                </c:pt>
                <c:pt idx="84">
                  <c:v>48.34370862720381</c:v>
                </c:pt>
                <c:pt idx="85">
                  <c:v>46.63280976166175</c:v>
                </c:pt>
                <c:pt idx="86">
                  <c:v>44.94637488016308</c:v>
                </c:pt>
                <c:pt idx="87">
                  <c:v>43.30723458394569</c:v>
                </c:pt>
                <c:pt idx="88">
                  <c:v>41.73339202384085</c:v>
                </c:pt>
                <c:pt idx="89">
                  <c:v>40.238480042679</c:v>
                </c:pt>
                <c:pt idx="90">
                  <c:v>38.83230967758338</c:v>
                </c:pt>
                <c:pt idx="91">
                  <c:v>37.5214498467601</c:v>
                </c:pt>
                <c:pt idx="92">
                  <c:v>36.30979478782421</c:v>
                </c:pt>
                <c:pt idx="93">
                  <c:v>35.19909066101852</c:v>
                </c:pt>
                <c:pt idx="94">
                  <c:v>34.18940480215269</c:v>
                </c:pt>
                <c:pt idx="95">
                  <c:v>33.27953023190183</c:v>
                </c:pt>
                <c:pt idx="96">
                  <c:v>32.46732444687358</c:v>
                </c:pt>
                <c:pt idx="97">
                  <c:v>31.7499856837022</c:v>
                </c:pt>
                <c:pt idx="98">
                  <c:v>31.1242722669448</c:v>
                </c:pt>
                <c:pt idx="99">
                  <c:v>30.58667180129217</c:v>
                </c:pt>
                <c:pt idx="100">
                  <c:v>30.13352725310374</c:v>
                </c:pt>
              </c:numCache>
            </c:numRef>
          </c:yVal>
          <c:smooth val="1"/>
        </c:ser>
        <c:ser>
          <c:idx val="1"/>
          <c:order val="1"/>
          <c:tx>
            <c:v>Start Point</c:v>
          </c:tx>
          <c:spPr>
            <a:ln w="28575" cap="rnd" cmpd="sng" algn="ctr">
              <a:solidFill>
                <a:srgbClr val="5700B3"/>
              </a:solidFill>
              <a:prstDash val="solid"/>
              <a:round/>
              <a:headEnd type="none" w="med" len="med"/>
              <a:tailEnd type="none" w="med" len="med"/>
            </a:ln>
          </c:spPr>
          <c:marker>
            <c:symbol val="circle"/>
            <c:size val="10"/>
            <c:spPr>
              <a:solidFill>
                <a:srgbClr val="CC98FF"/>
              </a:solidFill>
              <a:ln w="28575" cap="rnd" cmpd="sng" algn="ctr">
                <a:solidFill>
                  <a:srgbClr val="5700B3"/>
                </a:solidFill>
                <a:prstDash val="solid"/>
                <a:round/>
                <a:headEnd type="none" w="med" len="med"/>
                <a:tailEnd type="none" w="med" len="med"/>
              </a:ln>
            </c:spPr>
          </c:marker>
          <c:xVal>
            <c:numRef>
              <c:f>'3. Open Population'!$B$2</c:f>
              <c:numCache>
                <c:formatCode>0.0</c:formatCode>
                <c:ptCount val="1"/>
                <c:pt idx="0">
                  <c:v>990.0</c:v>
                </c:pt>
              </c:numCache>
            </c:numRef>
          </c:xVal>
          <c:yVal>
            <c:numRef>
              <c:f>'3. Open Population'!$C$2</c:f>
              <c:numCache>
                <c:formatCode>0.0</c:formatCode>
                <c:ptCount val="1"/>
                <c:pt idx="0">
                  <c:v>10.0</c:v>
                </c:pt>
              </c:numCache>
            </c:numRef>
          </c:yVal>
          <c:smooth val="1"/>
        </c:ser>
        <c:dLbls>
          <c:showLegendKey val="0"/>
          <c:showVal val="0"/>
          <c:showCatName val="0"/>
          <c:showSerName val="0"/>
          <c:showPercent val="0"/>
          <c:showBubbleSize val="0"/>
        </c:dLbls>
        <c:axId val="2119005848"/>
        <c:axId val="2119013784"/>
      </c:scatterChart>
      <c:valAx>
        <c:axId val="2119005848"/>
        <c:scaling>
          <c:orientation val="minMax"/>
          <c:max val="1000.0"/>
        </c:scaling>
        <c:delete val="0"/>
        <c:axPos val="b"/>
        <c:title>
          <c:tx>
            <c:rich>
              <a:bodyPr/>
              <a:lstStyle/>
              <a:p>
                <a:pPr>
                  <a:defRPr sz="1600"/>
                </a:pPr>
                <a:r>
                  <a:rPr lang="en-US" sz="1600"/>
                  <a:t># Susceptible</a:t>
                </a:r>
              </a:p>
            </c:rich>
          </c:tx>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9013784"/>
        <c:crosses val="autoZero"/>
        <c:crossBetween val="midCat"/>
      </c:valAx>
      <c:valAx>
        <c:axId val="2119013784"/>
        <c:scaling>
          <c:orientation val="minMax"/>
          <c:max val="300.0"/>
          <c:min val="0.0"/>
        </c:scaling>
        <c:delete val="0"/>
        <c:axPos val="l"/>
        <c:majorGridlines>
          <c:spPr>
            <a:ln w="3175">
              <a:solidFill>
                <a:schemeClr val="bg1">
                  <a:lumMod val="85000"/>
                </a:schemeClr>
              </a:solidFill>
              <a:prstDash val="solid"/>
            </a:ln>
          </c:spPr>
        </c:majorGridlines>
        <c:title>
          <c:tx>
            <c:rich>
              <a:bodyPr/>
              <a:lstStyle/>
              <a:p>
                <a:pPr>
                  <a:defRPr sz="1600"/>
                </a:pPr>
                <a:r>
                  <a:rPr lang="en-US" sz="1600"/>
                  <a:t># Infected</a:t>
                </a:r>
              </a:p>
            </c:rich>
          </c:tx>
          <c:overlay val="0"/>
          <c:spPr>
            <a:noFill/>
            <a:ln w="25400">
              <a:noFill/>
            </a:ln>
          </c:spPr>
        </c:title>
        <c:numFmt formatCode="0" sourceLinked="0"/>
        <c:majorTickMark val="out"/>
        <c:minorTickMark val="none"/>
        <c:tickLblPos val="nextTo"/>
        <c:spPr>
          <a:ln w="3175">
            <a:solidFill>
              <a:srgbClr val="808080"/>
            </a:solidFill>
            <a:prstDash val="solid"/>
          </a:ln>
        </c:spPr>
        <c:txPr>
          <a:bodyPr/>
          <a:lstStyle/>
          <a:p>
            <a:pPr>
              <a:defRPr sz="1200">
                <a:latin typeface="Verdana"/>
                <a:cs typeface="Verdana"/>
              </a:defRPr>
            </a:pPr>
            <a:endParaRPr lang="en-US"/>
          </a:p>
        </c:txPr>
        <c:crossAx val="2119005848"/>
        <c:crosses val="autoZero"/>
        <c:crossBetween val="midCat"/>
      </c:valAx>
      <c:spPr>
        <a:solidFill>
          <a:srgbClr val="FFFFFF"/>
        </a:solidFill>
        <a:ln w="25400">
          <a:solidFill>
            <a:schemeClr val="bg1">
              <a:lumMod val="85000"/>
            </a:schemeClr>
          </a:solidFill>
        </a:ln>
      </c:spPr>
    </c:plotArea>
    <c:plotVisOnly val="1"/>
    <c:dispBlanksAs val="gap"/>
    <c:showDLblsOverMax val="0"/>
  </c:chart>
  <c:spPr>
    <a:ln w="19050" cmpd="sng">
      <a:solidFill>
        <a:schemeClr val="tx1"/>
      </a:solidFill>
    </a:ln>
  </c:spPr>
  <c:printSettings>
    <c:headerFooter/>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659171472209"/>
          <c:y val="0.0633610520000753"/>
          <c:w val="0.717055620638817"/>
          <c:h val="0.724519855479122"/>
        </c:manualLayout>
      </c:layout>
      <c:scatterChart>
        <c:scatterStyle val="smoothMarker"/>
        <c:varyColors val="0"/>
        <c:ser>
          <c:idx val="3"/>
          <c:order val="0"/>
          <c:tx>
            <c:v># Susc (High)</c:v>
          </c:tx>
          <c:spPr>
            <a:ln w="50800">
              <a:solidFill>
                <a:srgbClr val="000090"/>
              </a:solidFill>
              <a:prstDash val="solid"/>
            </a:ln>
          </c:spPr>
          <c:marker>
            <c:symbol val="none"/>
          </c:marker>
          <c:xVal>
            <c:numRef>
              <c:f>'4. Group Structure'!$A$3:$A$103</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'4. Group Structure'!$B$3:$B$103</c:f>
              <c:numCache>
                <c:formatCode>0.0</c:formatCode>
                <c:ptCount val="101"/>
                <c:pt idx="0">
                  <c:v>49.0</c:v>
                </c:pt>
                <c:pt idx="1">
                  <c:v>48.7844</c:v>
                </c:pt>
                <c:pt idx="2">
                  <c:v>48.544544667584</c:v>
                </c:pt>
                <c:pt idx="3">
                  <c:v>48.27804383262367</c:v>
                </c:pt>
                <c:pt idx="4">
                  <c:v>47.9823624808362</c:v>
                </c:pt>
                <c:pt idx="5">
                  <c:v>47.6548352503737</c:v>
                </c:pt>
                <c:pt idx="6">
                  <c:v>47.29268828079539</c:v>
                </c:pt>
                <c:pt idx="7">
                  <c:v>46.89306976045681</c:v>
                </c:pt>
                <c:pt idx="8">
                  <c:v>46.45309050739772</c:v>
                </c:pt>
                <c:pt idx="9">
                  <c:v>45.96987580441905</c:v>
                </c:pt>
                <c:pt idx="10">
                  <c:v>45.44062945523579</c:v>
                </c:pt>
                <c:pt idx="11">
                  <c:v>44.86271059812365</c:v>
                </c:pt>
                <c:pt idx="12">
                  <c:v>44.23372317272425</c:v>
                </c:pt>
                <c:pt idx="13">
                  <c:v>43.55161706190359</c:v>
                </c:pt>
                <c:pt idx="14">
                  <c:v>42.81479882149481</c:v>
                </c:pt>
                <c:pt idx="15">
                  <c:v>42.02224859574628</c:v>
                </c:pt>
                <c:pt idx="16">
                  <c:v>41.17363836751135</c:v>
                </c:pt>
                <c:pt idx="17">
                  <c:v>40.26944523312524</c:v>
                </c:pt>
                <c:pt idx="18">
                  <c:v>39.31105209932721</c:v>
                </c:pt>
                <c:pt idx="19">
                  <c:v>38.30082729500796</c:v>
                </c:pt>
                <c:pt idx="20">
                  <c:v>37.24217431730834</c:v>
                </c:pt>
                <c:pt idx="21">
                  <c:v>36.13954351636328</c:v>
                </c:pt>
                <c:pt idx="22">
                  <c:v>34.99839912483716</c:v>
                </c:pt>
                <c:pt idx="23">
                  <c:v>33.82513769355132</c:v>
                </c:pt>
                <c:pt idx="24">
                  <c:v>32.62695757066517</c:v>
                </c:pt>
                <c:pt idx="25">
                  <c:v>31.41168323860136</c:v>
                </c:pt>
                <c:pt idx="26">
                  <c:v>30.18755261226157</c:v>
                </c:pt>
                <c:pt idx="27">
                  <c:v>28.9629792153637</c:v>
                </c:pt>
                <c:pt idx="28">
                  <c:v>27.74630390458432</c:v>
                </c:pt>
                <c:pt idx="29">
                  <c:v>26.54555204482528</c:v>
                </c:pt>
                <c:pt idx="30">
                  <c:v>25.3682115256391</c:v>
                </c:pt>
                <c:pt idx="31">
                  <c:v>24.22104481036076</c:v>
                </c:pt>
                <c:pt idx="32">
                  <c:v>23.109944668718</c:v>
                </c:pt>
                <c:pt idx="33">
                  <c:v>22.0398389105576</c:v>
                </c:pt>
                <c:pt idx="34">
                  <c:v>21.01464495083751</c:v>
                </c:pt>
                <c:pt idx="35">
                  <c:v>20.03727099057188</c:v>
                </c:pt>
                <c:pt idx="36">
                  <c:v>19.10965744378832</c:v>
                </c:pt>
                <c:pt idx="37">
                  <c:v>18.23285021931031</c:v>
                </c:pt>
                <c:pt idx="38">
                  <c:v>17.40709660951422</c:v>
                </c:pt>
                <c:pt idx="39">
                  <c:v>16.63195470495864</c:v>
                </c:pt>
                <c:pt idx="40">
                  <c:v>15.90640819421996</c:v>
                </c:pt>
                <c:pt idx="41">
                  <c:v>15.22897983212909</c:v>
                </c:pt>
                <c:pt idx="42">
                  <c:v>14.59783849241147</c:v>
                </c:pt>
                <c:pt idx="43">
                  <c:v>14.01089634029696</c:v>
                </c:pt>
                <c:pt idx="44">
                  <c:v>13.46589411293058</c:v>
                </c:pt>
                <c:pt idx="45">
                  <c:v>12.96047369370479</c:v>
                </c:pt>
                <c:pt idx="46">
                  <c:v>12.49223808047047</c:v>
                </c:pt>
                <c:pt idx="47">
                  <c:v>12.05879948697802</c:v>
                </c:pt>
                <c:pt idx="48">
                  <c:v>11.6578167165874</c:v>
                </c:pt>
                <c:pt idx="49">
                  <c:v>11.28702315352976</c:v>
                </c:pt>
                <c:pt idx="50">
                  <c:v>10.94424677801001</c:v>
                </c:pt>
                <c:pt idx="51">
                  <c:v>10.62742357134125</c:v>
                </c:pt>
                <c:pt idx="52">
                  <c:v>10.33460557308161</c:v>
                </c:pt>
                <c:pt idx="53">
                  <c:v>10.06396471266994</c:v>
                </c:pt>
                <c:pt idx="54">
                  <c:v>9.813793384452422</c:v>
                </c:pt>
                <c:pt idx="55">
                  <c:v>9.58250258170228</c:v>
                </c:pt>
                <c:pt idx="56">
                  <c:v>9.368618261362677</c:v>
                </c:pt>
                <c:pt idx="57">
                  <c:v>9.170776481869138</c:v>
                </c:pt>
                <c:pt idx="58">
                  <c:v>8.987717743753786</c:v>
                </c:pt>
                <c:pt idx="59">
                  <c:v>8.818280867109853</c:v>
                </c:pt>
                <c:pt idx="60">
                  <c:v>8.661396660524808</c:v>
                </c:pt>
                <c:pt idx="61">
                  <c:v>8.516081571238075</c:v>
                </c:pt>
                <c:pt idx="62">
                  <c:v>8.381431454214398</c:v>
                </c:pt>
                <c:pt idx="63">
                  <c:v>8.25661555665796</c:v>
                </c:pt>
                <c:pt idx="64">
                  <c:v>8.14087078242577</c:v>
                </c:pt>
                <c:pt idx="65">
                  <c:v>8.0334962761982</c:v>
                </c:pt>
                <c:pt idx="66">
                  <c:v>7.933848348699591</c:v>
                </c:pt>
                <c:pt idx="67">
                  <c:v>7.841335750511042</c:v>
                </c:pt>
                <c:pt idx="68">
                  <c:v>7.755415292060285</c:v>
                </c:pt>
                <c:pt idx="69">
                  <c:v>7.675587800369074</c:v>
                </c:pt>
                <c:pt idx="70">
                  <c:v>7.601394398405853</c:v>
                </c:pt>
                <c:pt idx="71">
                  <c:v>7.532413089884005</c:v>
                </c:pt>
                <c:pt idx="72">
                  <c:v>7.46825563063062</c:v>
                </c:pt>
                <c:pt idx="73">
                  <c:v>7.40856466688745</c:v>
                </c:pt>
                <c:pt idx="74">
                  <c:v>7.353011120830081</c:v>
                </c:pt>
                <c:pt idx="75">
                  <c:v>7.301291803999853</c:v>
                </c:pt>
                <c:pt idx="76">
                  <c:v>7.253127240080376</c:v>
                </c:pt>
                <c:pt idx="77">
                  <c:v>7.20825967939975</c:v>
                </c:pt>
                <c:pt idx="78">
                  <c:v>7.166451288613524</c:v>
                </c:pt>
                <c:pt idx="79">
                  <c:v>7.127482500158157</c:v>
                </c:pt>
                <c:pt idx="80">
                  <c:v>7.091150507214118</c:v>
                </c:pt>
                <c:pt idx="81">
                  <c:v>7.057267891049427</c:v>
                </c:pt>
                <c:pt idx="82">
                  <c:v>7.025661368706231</c:v>
                </c:pt>
                <c:pt idx="83">
                  <c:v>6.996170650030587</c:v>
                </c:pt>
                <c:pt idx="84">
                  <c:v>6.968647394020556</c:v>
                </c:pt>
                <c:pt idx="85">
                  <c:v>6.942954255375397</c:v>
                </c:pt>
                <c:pt idx="86">
                  <c:v>6.918964012967918</c:v>
                </c:pt>
                <c:pt idx="87">
                  <c:v>6.896558772733703</c:v>
                </c:pt>
                <c:pt idx="88">
                  <c:v>6.875629238176998</c:v>
                </c:pt>
                <c:pt idx="89">
                  <c:v>6.856074042337043</c:v>
                </c:pt>
                <c:pt idx="90">
                  <c:v>6.837799135643998</c:v>
                </c:pt>
                <c:pt idx="91">
                  <c:v>6.820717224624627</c:v>
                </c:pt>
                <c:pt idx="92">
                  <c:v>6.804747256898578</c:v>
                </c:pt>
                <c:pt idx="93">
                  <c:v>6.789813948340658</c:v>
                </c:pt>
                <c:pt idx="94">
                  <c:v>6.775847348676848</c:v>
                </c:pt>
                <c:pt idx="95">
                  <c:v>6.76278244213577</c:v>
                </c:pt>
                <c:pt idx="96">
                  <c:v>6.750558780096496</c:v>
                </c:pt>
                <c:pt idx="97">
                  <c:v>6.739120142961224</c:v>
                </c:pt>
                <c:pt idx="98">
                  <c:v>6.728414228740578</c:v>
                </c:pt>
                <c:pt idx="99">
                  <c:v>6.718392366072836</c:v>
                </c:pt>
                <c:pt idx="100">
                  <c:v>6.709009249608931</c:v>
                </c:pt>
              </c:numCache>
            </c:numRef>
          </c:yVal>
          <c:smooth val="1"/>
        </c:ser>
        <c:ser>
          <c:idx val="4"/>
          <c:order val="1"/>
          <c:tx>
            <c:v># Inf (High)</c:v>
          </c:tx>
          <c:spPr>
            <a:ln w="50800">
              <a:solidFill>
                <a:srgbClr val="900000"/>
              </a:solidFill>
              <a:prstDash val="solid"/>
            </a:ln>
          </c:spPr>
          <c:marker>
            <c:symbol val="none"/>
          </c:marker>
          <c:xVal>
            <c:numRef>
              <c:f>'4. Group Structure'!$A$3:$A$103</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'4. Group Structure'!$C$3:$C$103</c:f>
              <c:numCache>
                <c:formatCode>0.0</c:formatCode>
                <c:ptCount val="101"/>
                <c:pt idx="0">
                  <c:v>1.0</c:v>
                </c:pt>
                <c:pt idx="1">
                  <c:v>1.1156</c:v>
                </c:pt>
                <c:pt idx="2">
                  <c:v>1.243895332416</c:v>
                </c:pt>
                <c:pt idx="3">
                  <c:v>1.386006634134729</c:v>
                </c:pt>
                <c:pt idx="4">
                  <c:v>1.54308732250873</c:v>
                </c:pt>
                <c:pt idx="5">
                  <c:v>1.716305820720357</c:v>
                </c:pt>
                <c:pt idx="6">
                  <c:v>1.906822208226629</c:v>
                </c:pt>
                <c:pt idx="7">
                  <c:v>2.115758507742543</c:v>
                </c:pt>
                <c:pt idx="8">
                  <c:v>2.344161910027383</c:v>
                </c:pt>
                <c:pt idx="9">
                  <c:v>2.592960422003308</c:v>
                </c:pt>
                <c:pt idx="10">
                  <c:v>2.862910728986244</c:v>
                </c:pt>
                <c:pt idx="11">
                  <c:v>3.154538513199754</c:v>
                </c:pt>
                <c:pt idx="12">
                  <c:v>3.468072087279182</c:v>
                </c:pt>
                <c:pt idx="13">
                  <c:v>3.803370989371923</c:v>
                </c:pt>
                <c:pt idx="14">
                  <c:v>4.159852130843512</c:v>
                </c:pt>
                <c:pt idx="15">
                  <c:v>4.536417143507682</c:v>
                </c:pt>
                <c:pt idx="16">
                  <c:v>4.931385657391847</c:v>
                </c:pt>
                <c:pt idx="17">
                  <c:v>5.342440226038764</c:v>
                </c:pt>
                <c:pt idx="18">
                  <c:v>5.766589337232918</c:v>
                </c:pt>
                <c:pt idx="19">
                  <c:v>6.200155207828881</c:v>
                </c:pt>
                <c:pt idx="20">
                  <c:v>6.638792664745596</c:v>
                </c:pt>
                <c:pt idx="21">
                  <c:v>7.0775441992161</c:v>
                </c:pt>
                <c:pt idx="22">
                  <c:v>7.510934170820611</c:v>
                </c:pt>
                <c:pt idx="23">
                  <c:v>7.933102185024396</c:v>
                </c:pt>
                <c:pt idx="24">
                  <c:v>8.337972089408111</c:v>
                </c:pt>
                <c:pt idx="25">
                  <c:v>8.719449212531104</c:v>
                </c:pt>
                <c:pt idx="26">
                  <c:v>9.071634917617794</c:v>
                </c:pt>
                <c:pt idx="27">
                  <c:v>9.389044822753877</c:v>
                </c:pt>
                <c:pt idx="28">
                  <c:v>9.666815651257876</c:v>
                </c:pt>
                <c:pt idx="29">
                  <c:v>9.900885945891121</c:v>
                </c:pt>
                <c:pt idx="30">
                  <c:v>10.08813787048818</c:v>
                </c:pt>
                <c:pt idx="31">
                  <c:v>10.22649079871771</c:v>
                </c:pt>
                <c:pt idx="32">
                  <c:v>10.3149418604887</c:v>
                </c:pt>
                <c:pt idx="33">
                  <c:v>10.35355343260024</c:v>
                </c:pt>
                <c:pt idx="34">
                  <c:v>10.3433920490603</c:v>
                </c:pt>
                <c:pt idx="35">
                  <c:v>10.2864268044199</c:v>
                </c:pt>
                <c:pt idx="36">
                  <c:v>10.18539767076146</c:v>
                </c:pt>
                <c:pt idx="37">
                  <c:v>10.04366512816333</c:v>
                </c:pt>
                <c:pt idx="38">
                  <c:v>9.86505222514308</c:v>
                </c:pt>
                <c:pt idx="39">
                  <c:v>9.653688907184346</c:v>
                </c:pt>
                <c:pt idx="40">
                  <c:v>9.4138665272046</c:v>
                </c:pt>
                <c:pt idx="41">
                  <c:v>9.149908236575011</c:v>
                </c:pt>
                <c:pt idx="42">
                  <c:v>8.866058752635128</c:v>
                </c:pt>
                <c:pt idx="43">
                  <c:v>8.566395029486123</c:v>
                </c:pt>
                <c:pt idx="44">
                  <c:v>8.254757753903891</c:v>
                </c:pt>
                <c:pt idx="45">
                  <c:v>7.934702397739295</c:v>
                </c:pt>
                <c:pt idx="46">
                  <c:v>7.609467771199688</c:v>
                </c:pt>
                <c:pt idx="47">
                  <c:v>7.281959587572162</c:v>
                </c:pt>
                <c:pt idx="48">
                  <c:v>6.954746399205564</c:v>
                </c:pt>
                <c:pt idx="49">
                  <c:v>6.630065322342648</c:v>
                </c:pt>
                <c:pt idx="50">
                  <c:v>6.30983516562814</c:v>
                </c:pt>
                <c:pt idx="51">
                  <c:v>5.99567485573408</c:v>
                </c:pt>
                <c:pt idx="52">
                  <c:v>5.688925368420312</c:v>
                </c:pt>
                <c:pt idx="53">
                  <c:v>5.390673691989954</c:v>
                </c:pt>
                <c:pt idx="54">
                  <c:v>5.101777651008473</c:v>
                </c:pt>
                <c:pt idx="55">
                  <c:v>4.822890688657767</c:v>
                </c:pt>
                <c:pt idx="56">
                  <c:v>4.554485940131595</c:v>
                </c:pt>
                <c:pt idx="57">
                  <c:v>4.296879125611975</c:v>
                </c:pt>
                <c:pt idx="58">
                  <c:v>4.050249951166131</c:v>
                </c:pt>
                <c:pt idx="59">
                  <c:v>3.81466183269345</c:v>
                </c:pt>
                <c:pt idx="60">
                  <c:v>3.590079856009152</c:v>
                </c:pt>
                <c:pt idx="61">
                  <c:v>3.37638695969497</c:v>
                </c:pt>
                <c:pt idx="62">
                  <c:v>3.173398380749148</c:v>
                </c:pt>
                <c:pt idx="63">
                  <c:v>2.98087444023067</c:v>
                </c:pt>
                <c:pt idx="64">
                  <c:v>2.798531770439795</c:v>
                </c:pt>
                <c:pt idx="65">
                  <c:v>2.626053099623384</c:v>
                </c:pt>
                <c:pt idx="66">
                  <c:v>2.463095717159656</c:v>
                </c:pt>
                <c:pt idx="67">
                  <c:v>2.309298743632239</c:v>
                </c:pt>
                <c:pt idx="68">
                  <c:v>2.164289327719771</c:v>
                </c:pt>
                <c:pt idx="69">
                  <c:v>2.027687886639006</c:v>
                </c:pt>
                <c:pt idx="70">
                  <c:v>1.899112499938326</c:v>
                </c:pt>
                <c:pt idx="71">
                  <c:v>1.778182558466342</c:v>
                </c:pt>
                <c:pt idx="72">
                  <c:v>1.664521761873093</c:v>
                </c:pt>
                <c:pt idx="73">
                  <c:v>1.557760549428954</c:v>
                </c:pt>
                <c:pt idx="74">
                  <c:v>1.457538040543427</c:v>
                </c:pt>
                <c:pt idx="75">
                  <c:v>1.363503553319313</c:v>
                </c:pt>
                <c:pt idx="76">
                  <c:v>1.275317761906859</c:v>
                </c:pt>
                <c:pt idx="77">
                  <c:v>1.1926535463968</c:v>
                </c:pt>
                <c:pt idx="78">
                  <c:v>1.115196582543345</c:v>
                </c:pt>
                <c:pt idx="79">
                  <c:v>1.042645712744377</c:v>
                </c:pt>
                <c:pt idx="80">
                  <c:v>0.974713134413979</c:v>
                </c:pt>
                <c:pt idx="81">
                  <c:v>0.911124437137271</c:v>
                </c:pt>
                <c:pt idx="82">
                  <c:v>0.85161851576674</c:v>
                </c:pt>
                <c:pt idx="83">
                  <c:v>0.79594738286571</c:v>
                </c:pt>
                <c:pt idx="84">
                  <c:v>0.743875900589169</c:v>
                </c:pt>
                <c:pt idx="85">
                  <c:v>0.695181449175413</c:v>
                </c:pt>
                <c:pt idx="86">
                  <c:v>0.649653546665349</c:v>
                </c:pt>
                <c:pt idx="87">
                  <c:v>0.607093432233029</c:v>
                </c:pt>
                <c:pt idx="88">
                  <c:v>0.567313623566431</c:v>
                </c:pt>
                <c:pt idx="89">
                  <c:v>0.530137457049743</c:v>
                </c:pt>
                <c:pt idx="90">
                  <c:v>0.495398618037813</c:v>
                </c:pt>
                <c:pt idx="91">
                  <c:v>0.462940667253403</c:v>
                </c:pt>
                <c:pt idx="92">
                  <c:v>0.432616568254112</c:v>
                </c:pt>
                <c:pt idx="93">
                  <c:v>0.404288219986621</c:v>
                </c:pt>
                <c:pt idx="94">
                  <c:v>0.37782599765177</c:v>
                </c:pt>
                <c:pt idx="95">
                  <c:v>0.353108304427671</c:v>
                </c:pt>
                <c:pt idx="96">
                  <c:v>0.330021136024178</c:v>
                </c:pt>
                <c:pt idx="97">
                  <c:v>0.308457659557031</c:v>
                </c:pt>
                <c:pt idx="98">
                  <c:v>0.288317807821974</c:v>
                </c:pt>
                <c:pt idx="99">
                  <c:v>0.269507889707518</c:v>
                </c:pt>
                <c:pt idx="100">
                  <c:v>0.251940217200673</c:v>
                </c:pt>
              </c:numCache>
            </c:numRef>
          </c:yVal>
          <c:smooth val="1"/>
        </c:ser>
        <c:ser>
          <c:idx val="5"/>
          <c:order val="2"/>
          <c:tx>
            <c:v># Rec (High)</c:v>
          </c:tx>
          <c:spPr>
            <a:ln w="50800">
              <a:solidFill>
                <a:srgbClr val="006411"/>
              </a:solidFill>
              <a:prstDash val="solid"/>
            </a:ln>
          </c:spPr>
          <c:marker>
            <c:symbol val="none"/>
          </c:marker>
          <c:xVal>
            <c:numRef>
              <c:f>'4. Group Structure'!$A$3:$A$103</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'4. Group Structure'!$D$3:$D$103</c:f>
              <c:numCache>
                <c:formatCode>0.0</c:formatCode>
                <c:ptCount val="101"/>
                <c:pt idx="0">
                  <c:v>0.0</c:v>
                </c:pt>
                <c:pt idx="1">
                  <c:v>0.1</c:v>
                </c:pt>
                <c:pt idx="2">
                  <c:v>0.21156</c:v>
                </c:pt>
                <c:pt idx="3">
                  <c:v>0.3359495332416</c:v>
                </c:pt>
                <c:pt idx="4">
                  <c:v>0.474550196655073</c:v>
                </c:pt>
                <c:pt idx="5">
                  <c:v>0.628858928905946</c:v>
                </c:pt>
                <c:pt idx="6">
                  <c:v>0.800489510977982</c:v>
                </c:pt>
                <c:pt idx="7">
                  <c:v>0.991171731800645</c:v>
                </c:pt>
                <c:pt idx="8">
                  <c:v>1.202747582574899</c:v>
                </c:pt>
                <c:pt idx="9">
                  <c:v>1.437163773577637</c:v>
                </c:pt>
                <c:pt idx="10">
                  <c:v>1.696459815777968</c:v>
                </c:pt>
                <c:pt idx="11">
                  <c:v>1.982750888676592</c:v>
                </c:pt>
                <c:pt idx="12">
                  <c:v>2.298204739996568</c:v>
                </c:pt>
                <c:pt idx="13">
                  <c:v>2.645011948724486</c:v>
                </c:pt>
                <c:pt idx="14">
                  <c:v>3.025349047661678</c:v>
                </c:pt>
                <c:pt idx="15">
                  <c:v>3.44133426074603</c:v>
                </c:pt>
                <c:pt idx="16">
                  <c:v>3.894975975096798</c:v>
                </c:pt>
                <c:pt idx="17">
                  <c:v>4.388114540835982</c:v>
                </c:pt>
                <c:pt idx="18">
                  <c:v>4.922358563439858</c:v>
                </c:pt>
                <c:pt idx="19">
                  <c:v>5.49901749716315</c:v>
                </c:pt>
                <c:pt idx="20">
                  <c:v>6.119033017946038</c:v>
                </c:pt>
                <c:pt idx="21">
                  <c:v>6.782912284420598</c:v>
                </c:pt>
                <c:pt idx="22">
                  <c:v>7.490666704342207</c:v>
                </c:pt>
                <c:pt idx="23">
                  <c:v>8.241760121424269</c:v>
                </c:pt>
                <c:pt idx="24">
                  <c:v>9.035070339926708</c:v>
                </c:pt>
                <c:pt idx="25">
                  <c:v>9.86886754886752</c:v>
                </c:pt>
                <c:pt idx="26">
                  <c:v>10.74081247012063</c:v>
                </c:pt>
                <c:pt idx="27">
                  <c:v>11.64797596188241</c:v>
                </c:pt>
                <c:pt idx="28">
                  <c:v>12.5868804441578</c:v>
                </c:pt>
                <c:pt idx="29">
                  <c:v>13.55356200928358</c:v>
                </c:pt>
                <c:pt idx="30">
                  <c:v>14.5436506038727</c:v>
                </c:pt>
                <c:pt idx="31">
                  <c:v>15.55246439092152</c:v>
                </c:pt>
                <c:pt idx="32">
                  <c:v>16.57511347079329</c:v>
                </c:pt>
                <c:pt idx="33">
                  <c:v>17.60660765684216</c:v>
                </c:pt>
                <c:pt idx="34">
                  <c:v>18.64196300010218</c:v>
                </c:pt>
                <c:pt idx="35">
                  <c:v>19.67630220500821</c:v>
                </c:pt>
                <c:pt idx="36">
                  <c:v>20.7049448854502</c:v>
                </c:pt>
                <c:pt idx="37">
                  <c:v>21.72348465252634</c:v>
                </c:pt>
                <c:pt idx="38">
                  <c:v>22.72785116534267</c:v>
                </c:pt>
                <c:pt idx="39">
                  <c:v>23.71435638785698</c:v>
                </c:pt>
                <c:pt idx="40">
                  <c:v>24.67972527857542</c:v>
                </c:pt>
                <c:pt idx="41">
                  <c:v>25.62111193129588</c:v>
                </c:pt>
                <c:pt idx="42">
                  <c:v>26.53610275495338</c:v>
                </c:pt>
                <c:pt idx="43">
                  <c:v>27.42270863021689</c:v>
                </c:pt>
                <c:pt idx="44">
                  <c:v>28.27934813316551</c:v>
                </c:pt>
                <c:pt idx="45">
                  <c:v>29.10482390855589</c:v>
                </c:pt>
                <c:pt idx="46">
                  <c:v>29.89829414832982</c:v>
                </c:pt>
                <c:pt idx="47">
                  <c:v>30.6592409254498</c:v>
                </c:pt>
                <c:pt idx="48">
                  <c:v>31.38743688420701</c:v>
                </c:pt>
                <c:pt idx="49">
                  <c:v>32.08291152412756</c:v>
                </c:pt>
                <c:pt idx="50">
                  <c:v>32.74591805636182</c:v>
                </c:pt>
                <c:pt idx="51">
                  <c:v>33.37690157292464</c:v>
                </c:pt>
                <c:pt idx="52">
                  <c:v>33.97646905849805</c:v>
                </c:pt>
                <c:pt idx="53">
                  <c:v>34.54536159534008</c:v>
                </c:pt>
                <c:pt idx="54">
                  <c:v>35.08442896453907</c:v>
                </c:pt>
                <c:pt idx="55">
                  <c:v>35.59460672963992</c:v>
                </c:pt>
                <c:pt idx="56">
                  <c:v>36.0768957985057</c:v>
                </c:pt>
                <c:pt idx="57">
                  <c:v>36.53234439251885</c:v>
                </c:pt>
                <c:pt idx="58">
                  <c:v>36.96203230508005</c:v>
                </c:pt>
                <c:pt idx="59">
                  <c:v>37.36705730019667</c:v>
                </c:pt>
                <c:pt idx="60">
                  <c:v>37.74852348346602</c:v>
                </c:pt>
                <c:pt idx="61">
                  <c:v>38.10753146906693</c:v>
                </c:pt>
                <c:pt idx="62">
                  <c:v>38.44517016503643</c:v>
                </c:pt>
                <c:pt idx="63">
                  <c:v>38.76251000311134</c:v>
                </c:pt>
                <c:pt idx="64">
                  <c:v>39.06059744713441</c:v>
                </c:pt>
                <c:pt idx="65">
                  <c:v>39.3404506241784</c:v>
                </c:pt>
                <c:pt idx="66">
                  <c:v>39.60305593414073</c:v>
                </c:pt>
                <c:pt idx="67">
                  <c:v>39.8493655058567</c:v>
                </c:pt>
                <c:pt idx="68">
                  <c:v>40.08029538021993</c:v>
                </c:pt>
                <c:pt idx="69">
                  <c:v>40.2967243129919</c:v>
                </c:pt>
                <c:pt idx="70">
                  <c:v>40.49949310165581</c:v>
                </c:pt>
                <c:pt idx="71">
                  <c:v>40.68940435164964</c:v>
                </c:pt>
                <c:pt idx="72">
                  <c:v>40.86722260749627</c:v>
                </c:pt>
                <c:pt idx="73">
                  <c:v>41.03367478368358</c:v>
                </c:pt>
                <c:pt idx="74">
                  <c:v>41.18945083862648</c:v>
                </c:pt>
                <c:pt idx="75">
                  <c:v>41.33520464268082</c:v>
                </c:pt>
                <c:pt idx="76">
                  <c:v>41.47155499801276</c:v>
                </c:pt>
                <c:pt idx="77">
                  <c:v>41.59908677420344</c:v>
                </c:pt>
                <c:pt idx="78">
                  <c:v>41.71835212884312</c:v>
                </c:pt>
                <c:pt idx="79">
                  <c:v>41.82987178709746</c:v>
                </c:pt>
                <c:pt idx="80">
                  <c:v>41.9341363583719</c:v>
                </c:pt>
                <c:pt idx="81">
                  <c:v>42.03160767181329</c:v>
                </c:pt>
                <c:pt idx="82">
                  <c:v>42.12272011552701</c:v>
                </c:pt>
                <c:pt idx="83">
                  <c:v>42.20788196710369</c:v>
                </c:pt>
                <c:pt idx="84">
                  <c:v>42.28747670539026</c:v>
                </c:pt>
                <c:pt idx="85">
                  <c:v>42.36186429544918</c:v>
                </c:pt>
                <c:pt idx="86">
                  <c:v>42.43138244036672</c:v>
                </c:pt>
                <c:pt idx="87">
                  <c:v>42.49634779503325</c:v>
                </c:pt>
                <c:pt idx="88">
                  <c:v>42.55705713825655</c:v>
                </c:pt>
                <c:pt idx="89">
                  <c:v>42.6137885006132</c:v>
                </c:pt>
                <c:pt idx="90">
                  <c:v>42.66680224631817</c:v>
                </c:pt>
                <c:pt idx="91">
                  <c:v>42.71634210812194</c:v>
                </c:pt>
                <c:pt idx="92">
                  <c:v>42.76263617484729</c:v>
                </c:pt>
                <c:pt idx="93">
                  <c:v>42.8058978316727</c:v>
                </c:pt>
                <c:pt idx="94">
                  <c:v>42.84632665367136</c:v>
                </c:pt>
                <c:pt idx="95">
                  <c:v>42.88410925343654</c:v>
                </c:pt>
                <c:pt idx="96">
                  <c:v>42.91942008387931</c:v>
                </c:pt>
                <c:pt idx="97">
                  <c:v>42.95242219748172</c:v>
                </c:pt>
                <c:pt idx="98">
                  <c:v>42.98326796343743</c:v>
                </c:pt>
                <c:pt idx="99">
                  <c:v>43.01209974421963</c:v>
                </c:pt>
                <c:pt idx="100">
                  <c:v>43.03905053319038</c:v>
                </c:pt>
              </c:numCache>
            </c:numRef>
          </c:yVal>
          <c:smooth val="1"/>
        </c:ser>
        <c:dLbls>
          <c:showLegendKey val="0"/>
          <c:showVal val="0"/>
          <c:showCatName val="0"/>
          <c:showSerName val="0"/>
          <c:showPercent val="0"/>
          <c:showBubbleSize val="0"/>
        </c:dLbls>
        <c:axId val="2119126408"/>
        <c:axId val="2119132520"/>
      </c:scatterChart>
      <c:scatterChart>
        <c:scatterStyle val="lineMarker"/>
        <c:varyColors val="0"/>
        <c:ser>
          <c:idx val="0"/>
          <c:order val="3"/>
          <c:tx>
            <c:v># Susc (Low)</c:v>
          </c:tx>
          <c:spPr>
            <a:ln w="38100">
              <a:solidFill>
                <a:srgbClr val="3366FF"/>
              </a:solidFill>
              <a:prstDash val="solid"/>
            </a:ln>
          </c:spPr>
          <c:marker>
            <c:symbol val="none"/>
          </c:marker>
          <c:xVal>
            <c:numRef>
              <c:f>'4. Group Structure'!$A$3:$A$103</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'4. Group Structure'!$F$3:$F$103</c:f>
              <c:numCache>
                <c:formatCode>0.0</c:formatCode>
                <c:ptCount val="101"/>
                <c:pt idx="0">
                  <c:v>1000.0</c:v>
                </c:pt>
                <c:pt idx="1">
                  <c:v>999.6</c:v>
                </c:pt>
                <c:pt idx="2">
                  <c:v>999.125949696</c:v>
                </c:pt>
                <c:pt idx="3">
                  <c:v>998.5704939627254</c:v>
                </c:pt>
                <c:pt idx="4">
                  <c:v>997.92558745608</c:v>
                </c:pt>
                <c:pt idx="5">
                  <c:v>997.1824694459235</c:v>
                </c:pt>
                <c:pt idx="6">
                  <c:v>996.3316478091868</c:v>
                </c:pt>
                <c:pt idx="7">
                  <c:v>995.3628952532529</c:v>
                </c:pt>
                <c:pt idx="8">
                  <c:v>994.2652612927155</c:v>
                </c:pt>
                <c:pt idx="9">
                  <c:v>993.0271039130804</c:v>
                </c:pt>
                <c:pt idx="10">
                  <c:v>991.636145172357</c:v>
                </c:pt>
                <c:pt idx="11">
                  <c:v>990.0795551511097</c:v>
                </c:pt>
                <c:pt idx="12">
                  <c:v>988.3440685850264</c:v>
                </c:pt>
                <c:pt idx="13">
                  <c:v>986.4161381126286</c:v>
                </c:pt>
                <c:pt idx="14">
                  <c:v>984.2821272519093</c:v>
                </c:pt>
                <c:pt idx="15">
                  <c:v>981.9285448984225</c:v>
                </c:pt>
                <c:pt idx="16">
                  <c:v>979.3423212519618</c:v>
                </c:pt>
                <c:pt idx="17">
                  <c:v>976.5111226112455</c:v>
                </c:pt>
                <c:pt idx="18">
                  <c:v>973.4236994736763</c:v>
                </c:pt>
                <c:pt idx="19">
                  <c:v>970.0702589750448</c:v>
                </c:pt>
                <c:pt idx="20">
                  <c:v>966.4428491381604</c:v>
                </c:pt>
                <c:pt idx="21">
                  <c:v>962.5357390082537</c:v>
                </c:pt>
                <c:pt idx="22">
                  <c:v>958.3457759579745</c:v>
                </c:pt>
                <c:pt idx="23">
                  <c:v>953.8726997068822</c:v>
                </c:pt>
                <c:pt idx="24">
                  <c:v>949.119392352852</c:v>
                </c:pt>
                <c:pt idx="25">
                  <c:v>944.0920452787154</c:v>
                </c:pt>
                <c:pt idx="26">
                  <c:v>938.8002273055733</c:v>
                </c:pt>
                <c:pt idx="27">
                  <c:v>933.2568437857141</c:v>
                </c:pt>
                <c:pt idx="28">
                  <c:v>927.4779830537047</c:v>
                </c:pt>
                <c:pt idx="29">
                  <c:v>921.482654126702</c:v>
                </c:pt>
                <c:pt idx="30">
                  <c:v>915.2924269480408</c:v>
                </c:pt>
                <c:pt idx="31">
                  <c:v>908.9309929570968</c:v>
                </c:pt>
                <c:pt idx="32">
                  <c:v>902.4236686146655</c:v>
                </c:pt>
                <c:pt idx="33">
                  <c:v>895.7968672277186</c:v>
                </c:pt>
                <c:pt idx="34">
                  <c:v>889.0775648246391</c:v>
                </c:pt>
                <c:pt idx="35">
                  <c:v>882.292784077669</c:v>
                </c:pt>
                <c:pt idx="36">
                  <c:v>875.4691167661101</c:v>
                </c:pt>
                <c:pt idx="37">
                  <c:v>868.6323006036386</c:v>
                </c:pt>
                <c:pt idx="38">
                  <c:v>861.8068610525049</c:v>
                </c:pt>
                <c:pt idx="39">
                  <c:v>855.0158236039459</c:v>
                </c:pt>
                <c:pt idx="40">
                  <c:v>848.2804973824778</c:v>
                </c:pt>
                <c:pt idx="41">
                  <c:v>841.620327136864</c:v>
                </c:pt>
                <c:pt idx="42">
                  <c:v>835.0528078562262</c:v>
                </c:pt>
                <c:pt idx="43">
                  <c:v>828.5934544023236</c:v>
                </c:pt>
                <c:pt idx="44">
                  <c:v>822.255817584807</c:v>
                </c:pt>
                <c:pt idx="45">
                  <c:v>816.0515378721238</c:v>
                </c:pt>
                <c:pt idx="46">
                  <c:v>809.9904282496756</c:v>
                </c:pt>
                <c:pt idx="47">
                  <c:v>804.080578435021</c:v>
                </c:pt>
                <c:pt idx="48">
                  <c:v>798.3284735840008</c:v>
                </c:pt>
                <c:pt idx="49">
                  <c:v>792.7391216474813</c:v>
                </c:pt>
                <c:pt idx="50">
                  <c:v>787.3161845730504</c:v>
                </c:pt>
                <c:pt idx="51">
                  <c:v>782.062109525711</c:v>
                </c:pt>
                <c:pt idx="52">
                  <c:v>776.9782571872062</c:v>
                </c:pt>
                <c:pt idx="53">
                  <c:v>772.0650249651612</c:v>
                </c:pt>
                <c:pt idx="54">
                  <c:v>767.3219635948712</c:v>
                </c:pt>
                <c:pt idx="55">
                  <c:v>762.7478861518848</c:v>
                </c:pt>
                <c:pt idx="56">
                  <c:v>758.3409689219495</c:v>
                </c:pt>
                <c:pt idx="57">
                  <c:v>754.0988439088773</c:v>
                </c:pt>
                <c:pt idx="58">
                  <c:v>750.0186830140376</c:v>
                </c:pt>
                <c:pt idx="59">
                  <c:v>746.0972741068933</c:v>
                </c:pt>
                <c:pt idx="60">
                  <c:v>742.3310893367216</c:v>
                </c:pt>
                <c:pt idx="61">
                  <c:v>738.7163461224758</c:v>
                </c:pt>
                <c:pt idx="62">
                  <c:v>735.2490613102066</c:v>
                </c:pt>
                <c:pt idx="63">
                  <c:v>731.9250990136013</c:v>
                </c:pt>
                <c:pt idx="64">
                  <c:v>728.7402126596324</c:v>
                </c:pt>
                <c:pt idx="65">
                  <c:v>725.6900817533768</c:v>
                </c:pt>
                <c:pt idx="66">
                  <c:v>722.7703438580203</c:v>
                </c:pt>
                <c:pt idx="67">
                  <c:v>719.9766222612297</c:v>
                </c:pt>
                <c:pt idx="68">
                  <c:v>717.3045497700066</c:v>
                </c:pt>
                <c:pt idx="69">
                  <c:v>714.7497890447736</c:v>
                </c:pt>
                <c:pt idx="70">
                  <c:v>712.3080498512236</c:v>
                </c:pt>
                <c:pt idx="71">
                  <c:v>709.975103576419</c:v>
                </c:pt>
                <c:pt idx="72">
                  <c:v>707.7467953245026</c:v>
                </c:pt>
                <c:pt idx="73">
                  <c:v>705.6190538776686</c:v>
                </c:pt>
                <c:pt idx="74">
                  <c:v>703.5878997800443</c:v>
                </c:pt>
                <c:pt idx="75">
                  <c:v>701.649451776046</c:v>
                </c:pt>
                <c:pt idx="76">
                  <c:v>699.7999318106594</c:v>
                </c:pt>
                <c:pt idx="77">
                  <c:v>698.0356687769614</c:v>
                </c:pt>
                <c:pt idx="78">
                  <c:v>696.3531011760184</c:v>
                </c:pt>
                <c:pt idx="79">
                  <c:v>694.7487788359572</c:v>
                </c:pt>
                <c:pt idx="80">
                  <c:v>693.2193638204287</c:v>
                </c:pt>
                <c:pt idx="81">
                  <c:v>691.7616306417473</c:v>
                </c:pt>
                <c:pt idx="82">
                  <c:v>690.3724658805718</c:v>
                </c:pt>
                <c:pt idx="83">
                  <c:v>689.0488673019655</c:v>
                </c:pt>
                <c:pt idx="84">
                  <c:v>687.7879425469293</c:v>
                </c:pt>
                <c:pt idx="85">
                  <c:v>686.5869074689074</c:v>
                </c:pt>
                <c:pt idx="86">
                  <c:v>685.4430841762298</c:v>
                </c:pt>
                <c:pt idx="87">
                  <c:v>684.3538988338594</c:v>
                </c:pt>
                <c:pt idx="88">
                  <c:v>683.316879271073</c:v>
                </c:pt>
                <c:pt idx="89">
                  <c:v>682.3296524357269</c:v>
                </c:pt>
                <c:pt idx="90">
                  <c:v>681.3899417304632</c:v>
                </c:pt>
                <c:pt idx="91">
                  <c:v>680.4955642615376</c:v>
                </c:pt>
                <c:pt idx="92">
                  <c:v>679.6444280268034</c:v>
                </c:pt>
                <c:pt idx="93">
                  <c:v>678.8345290657444</c:v>
                </c:pt>
                <c:pt idx="94">
                  <c:v>678.0639485912257</c:v>
                </c:pt>
                <c:pt idx="95">
                  <c:v>677.3308501197976</c:v>
                </c:pt>
                <c:pt idx="96">
                  <c:v>676.6334766148943</c:v>
                </c:pt>
                <c:pt idx="97">
                  <c:v>675.9701476550771</c:v>
                </c:pt>
                <c:pt idx="98">
                  <c:v>675.339256637547</c:v>
                </c:pt>
                <c:pt idx="99">
                  <c:v>674.7392680254674</c:v>
                </c:pt>
                <c:pt idx="100">
                  <c:v>674.1687146461584</c:v>
                </c:pt>
              </c:numCache>
            </c:numRef>
          </c:yVal>
          <c:smooth val="1"/>
        </c:ser>
        <c:ser>
          <c:idx val="1"/>
          <c:order val="4"/>
          <c:tx>
            <c:v># Inf (Low)</c:v>
          </c:tx>
          <c:spPr>
            <a:ln w="38100">
              <a:solidFill>
                <a:srgbClr val="DD0806"/>
              </a:solidFill>
              <a:prstDash val="solid"/>
            </a:ln>
          </c:spPr>
          <c:marker>
            <c:symbol val="none"/>
          </c:marker>
          <c:xVal>
            <c:numRef>
              <c:f>'4. Group Structure'!$A$3:$A$103</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'4. Group Structure'!$G$3:$G$103</c:f>
              <c:numCache>
                <c:formatCode>0.0</c:formatCode>
                <c:ptCount val="101"/>
                <c:pt idx="0">
                  <c:v>0.0</c:v>
                </c:pt>
                <c:pt idx="1">
                  <c:v>0.4</c:v>
                </c:pt>
                <c:pt idx="2">
                  <c:v>0.834050304</c:v>
                </c:pt>
                <c:pt idx="3">
                  <c:v>1.3061010068745</c:v>
                </c:pt>
                <c:pt idx="4">
                  <c:v>1.820397412832453</c:v>
                </c:pt>
                <c:pt idx="5">
                  <c:v>2.381475681705734</c:v>
                </c:pt>
                <c:pt idx="6">
                  <c:v>2.994149750271908</c:v>
                </c:pt>
                <c:pt idx="7">
                  <c:v>3.663487331178665</c:v>
                </c:pt>
                <c:pt idx="8">
                  <c:v>4.394772558598118</c:v>
                </c:pt>
                <c:pt idx="9">
                  <c:v>5.193452682373393</c:v>
                </c:pt>
                <c:pt idx="10">
                  <c:v>6.065066154859408</c:v>
                </c:pt>
                <c:pt idx="11">
                  <c:v>7.015149560620676</c:v>
                </c:pt>
                <c:pt idx="12">
                  <c:v>8.049121170641799</c:v>
                </c:pt>
                <c:pt idx="13">
                  <c:v>9.172139525975506</c:v>
                </c:pt>
                <c:pt idx="14">
                  <c:v>10.38893643409731</c:v>
                </c:pt>
                <c:pt idx="15">
                  <c:v>11.70362514417426</c:v>
                </c:pt>
                <c:pt idx="16">
                  <c:v>13.11948627621743</c:v>
                </c:pt>
                <c:pt idx="17">
                  <c:v>14.63873628931208</c:v>
                </c:pt>
                <c:pt idx="18">
                  <c:v>16.26228579794994</c:v>
                </c:pt>
                <c:pt idx="19">
                  <c:v>17.98949771678654</c:v>
                </c:pt>
                <c:pt idx="20">
                  <c:v>19.81795778199228</c:v>
                </c:pt>
                <c:pt idx="21">
                  <c:v>21.74327213369975</c:v>
                </c:pt>
                <c:pt idx="22">
                  <c:v>23.75890797060897</c:v>
                </c:pt>
                <c:pt idx="23">
                  <c:v>25.85609342464033</c:v>
                </c:pt>
                <c:pt idx="24">
                  <c:v>28.02379143620666</c:v>
                </c:pt>
                <c:pt idx="25">
                  <c:v>30.24875936672251</c:v>
                </c:pt>
                <c:pt idx="26">
                  <c:v>32.5157014031923</c:v>
                </c:pt>
                <c:pt idx="27">
                  <c:v>34.80751478273238</c:v>
                </c:pt>
                <c:pt idx="28">
                  <c:v>37.10562403646851</c:v>
                </c:pt>
                <c:pt idx="29">
                  <c:v>39.39039055982442</c:v>
                </c:pt>
                <c:pt idx="30">
                  <c:v>41.64157868250299</c:v>
                </c:pt>
                <c:pt idx="31">
                  <c:v>43.83885480519684</c:v>
                </c:pt>
                <c:pt idx="32">
                  <c:v>45.96229366710847</c:v>
                </c:pt>
                <c:pt idx="33">
                  <c:v>47.99286568734448</c:v>
                </c:pt>
                <c:pt idx="34">
                  <c:v>49.91288152168953</c:v>
                </c:pt>
                <c:pt idx="35">
                  <c:v>51.70637411649052</c:v>
                </c:pt>
                <c:pt idx="36">
                  <c:v>53.35940401640058</c:v>
                </c:pt>
                <c:pt idx="37">
                  <c:v>54.86027977723208</c:v>
                </c:pt>
                <c:pt idx="38">
                  <c:v>56.19969135064244</c:v>
                </c:pt>
                <c:pt idx="39">
                  <c:v>57.37075966413721</c:v>
                </c:pt>
                <c:pt idx="40">
                  <c:v>58.36900991919164</c:v>
                </c:pt>
                <c:pt idx="41">
                  <c:v>59.19227917288646</c:v>
                </c:pt>
                <c:pt idx="42">
                  <c:v>59.84057053623552</c:v>
                </c:pt>
                <c:pt idx="43">
                  <c:v>60.31586693651462</c:v>
                </c:pt>
                <c:pt idx="44">
                  <c:v>60.6219170603797</c:v>
                </c:pt>
                <c:pt idx="45">
                  <c:v>60.7640050670249</c:v>
                </c:pt>
                <c:pt idx="46">
                  <c:v>60.7487141827706</c:v>
                </c:pt>
                <c:pt idx="47">
                  <c:v>60.58369257914836</c:v>
                </c:pt>
                <c:pt idx="48">
                  <c:v>60.27742817225369</c:v>
                </c:pt>
                <c:pt idx="49">
                  <c:v>59.83903729154768</c:v>
                </c:pt>
                <c:pt idx="50">
                  <c:v>59.27807063682391</c:v>
                </c:pt>
                <c:pt idx="51">
                  <c:v>58.60433862048092</c:v>
                </c:pt>
                <c:pt idx="52">
                  <c:v>57.82775709693757</c:v>
                </c:pt>
                <c:pt idx="53">
                  <c:v>56.95821360928878</c:v>
                </c:pt>
                <c:pt idx="54">
                  <c:v>56.00545361864987</c:v>
                </c:pt>
                <c:pt idx="55">
                  <c:v>54.97898569977125</c:v>
                </c:pt>
                <c:pt idx="56">
                  <c:v>53.88800435972952</c:v>
                </c:pt>
                <c:pt idx="57">
                  <c:v>52.7413289368288</c:v>
                </c:pt>
                <c:pt idx="58">
                  <c:v>51.54735693798562</c:v>
                </c:pt>
                <c:pt idx="59">
                  <c:v>50.31403015133135</c:v>
                </c:pt>
                <c:pt idx="60">
                  <c:v>49.04881190636992</c:v>
                </c:pt>
                <c:pt idx="61">
                  <c:v>47.7586739299787</c:v>
                </c:pt>
                <c:pt idx="62">
                  <c:v>46.45009134925001</c:v>
                </c:pt>
                <c:pt idx="63">
                  <c:v>45.12904451093033</c:v>
                </c:pt>
                <c:pt idx="64">
                  <c:v>43.80102641380611</c:v>
                </c:pt>
                <c:pt idx="65">
                  <c:v>42.47105467868102</c:v>
                </c:pt>
                <c:pt idx="66">
                  <c:v>41.14368710616937</c:v>
                </c:pt>
                <c:pt idx="67">
                  <c:v>39.82303999234301</c:v>
                </c:pt>
                <c:pt idx="68">
                  <c:v>38.51280848433196</c:v>
                </c:pt>
                <c:pt idx="69">
                  <c:v>37.21628836113184</c:v>
                </c:pt>
                <c:pt idx="70">
                  <c:v>35.9363987185686</c:v>
                </c:pt>
                <c:pt idx="71">
                  <c:v>34.67570512151637</c:v>
                </c:pt>
                <c:pt idx="72">
                  <c:v>33.43644286128109</c:v>
                </c:pt>
                <c:pt idx="73">
                  <c:v>32.22054002198698</c:v>
                </c:pt>
                <c:pt idx="74">
                  <c:v>31.02964011741263</c:v>
                </c:pt>
                <c:pt idx="75">
                  <c:v>29.86512410966942</c:v>
                </c:pt>
                <c:pt idx="76">
                  <c:v>28.72813166408908</c:v>
                </c:pt>
                <c:pt idx="77">
                  <c:v>27.61958153137831</c:v>
                </c:pt>
                <c:pt idx="78">
                  <c:v>26.54019097918349</c:v>
                </c:pt>
                <c:pt idx="79">
                  <c:v>25.49049422132619</c:v>
                </c:pt>
                <c:pt idx="80">
                  <c:v>24.47085981472205</c:v>
                </c:pt>
                <c:pt idx="81">
                  <c:v>23.48150701193123</c:v>
                </c:pt>
                <c:pt idx="82">
                  <c:v>22.5225210719137</c:v>
                </c:pt>
                <c:pt idx="83">
                  <c:v>21.5938675433286</c:v>
                </c:pt>
                <c:pt idx="84">
                  <c:v>20.69540554403192</c:v>
                </c:pt>
                <c:pt idx="85">
                  <c:v>19.8269000676506</c:v>
                </c:pt>
                <c:pt idx="86">
                  <c:v>18.98803335356321</c:v>
                </c:pt>
                <c:pt idx="87">
                  <c:v>18.17841536057734</c:v>
                </c:pt>
                <c:pt idx="88">
                  <c:v>17.39759338730592</c:v>
                </c:pt>
                <c:pt idx="89">
                  <c:v>16.64506088392154</c:v>
                </c:pt>
                <c:pt idx="90">
                  <c:v>15.92026550079299</c:v>
                </c:pt>
                <c:pt idx="91">
                  <c:v>15.22261641963926</c:v>
                </c:pt>
                <c:pt idx="92">
                  <c:v>14.55149101240958</c:v>
                </c:pt>
                <c:pt idx="93">
                  <c:v>13.90624087222766</c:v>
                </c:pt>
                <c:pt idx="94">
                  <c:v>13.28619725952361</c:v>
                </c:pt>
                <c:pt idx="95">
                  <c:v>12.69067600499934</c:v>
                </c:pt>
                <c:pt idx="96">
                  <c:v>12.11898190940263</c:v>
                </c:pt>
                <c:pt idx="97">
                  <c:v>11.57041267827959</c:v>
                </c:pt>
                <c:pt idx="98">
                  <c:v>11.04426242798175</c:v>
                </c:pt>
                <c:pt idx="99">
                  <c:v>10.53982479726314</c:v>
                </c:pt>
                <c:pt idx="100">
                  <c:v>10.0563956968457</c:v>
                </c:pt>
              </c:numCache>
            </c:numRef>
          </c:yVal>
          <c:smooth val="1"/>
        </c:ser>
        <c:ser>
          <c:idx val="2"/>
          <c:order val="5"/>
          <c:tx>
            <c:v># Rec (Low)</c:v>
          </c:tx>
          <c:spPr>
            <a:ln w="38100">
              <a:solidFill>
                <a:srgbClr val="1FB714"/>
              </a:solidFill>
              <a:prstDash val="solid"/>
            </a:ln>
          </c:spPr>
          <c:marker>
            <c:symbol val="none"/>
          </c:marker>
          <c:xVal>
            <c:numRef>
              <c:f>'4. Group Structure'!$A$3:$A$103</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'4. Group Structure'!$H$3:$H$103</c:f>
              <c:numCache>
                <c:formatCode>0.0</c:formatCode>
                <c:ptCount val="101"/>
                <c:pt idx="0">
                  <c:v>0.0</c:v>
                </c:pt>
                <c:pt idx="1">
                  <c:v>0.0</c:v>
                </c:pt>
                <c:pt idx="2">
                  <c:v>0.04</c:v>
                </c:pt>
                <c:pt idx="3">
                  <c:v>0.1234050304</c:v>
                </c:pt>
                <c:pt idx="4">
                  <c:v>0.25401513108745</c:v>
                </c:pt>
                <c:pt idx="5">
                  <c:v>0.436054872370695</c:v>
                </c:pt>
                <c:pt idx="6">
                  <c:v>0.674202440541269</c:v>
                </c:pt>
                <c:pt idx="7">
                  <c:v>0.97361741556846</c:v>
                </c:pt>
                <c:pt idx="8">
                  <c:v>1.339966148686326</c:v>
                </c:pt>
                <c:pt idx="9">
                  <c:v>1.779443404546138</c:v>
                </c:pt>
                <c:pt idx="10">
                  <c:v>2.298788672783477</c:v>
                </c:pt>
                <c:pt idx="11">
                  <c:v>2.905295288269418</c:v>
                </c:pt>
                <c:pt idx="12">
                  <c:v>3.606810244331486</c:v>
                </c:pt>
                <c:pt idx="13">
                  <c:v>4.411722361395666</c:v>
                </c:pt>
                <c:pt idx="14">
                  <c:v>5.328936313993217</c:v>
                </c:pt>
                <c:pt idx="15">
                  <c:v>6.367829957402947</c:v>
                </c:pt>
                <c:pt idx="16">
                  <c:v>7.538192471820373</c:v>
                </c:pt>
                <c:pt idx="17">
                  <c:v>8.850141099442117</c:v>
                </c:pt>
                <c:pt idx="18">
                  <c:v>10.31401472837333</c:v>
                </c:pt>
                <c:pt idx="19">
                  <c:v>11.94024330816832</c:v>
                </c:pt>
                <c:pt idx="20">
                  <c:v>13.73919307984697</c:v>
                </c:pt>
                <c:pt idx="21">
                  <c:v>15.7209888580462</c:v>
                </c:pt>
                <c:pt idx="22">
                  <c:v>17.89531607141618</c:v>
                </c:pt>
                <c:pt idx="23">
                  <c:v>20.27120686847707</c:v>
                </c:pt>
                <c:pt idx="24">
                  <c:v>22.8568162109411</c:v>
                </c:pt>
                <c:pt idx="25">
                  <c:v>25.65919535456177</c:v>
                </c:pt>
                <c:pt idx="26">
                  <c:v>28.68407129123402</c:v>
                </c:pt>
                <c:pt idx="27">
                  <c:v>31.93564143155325</c:v>
                </c:pt>
                <c:pt idx="28">
                  <c:v>35.4163929098265</c:v>
                </c:pt>
                <c:pt idx="29">
                  <c:v>39.12695531347334</c:v>
                </c:pt>
                <c:pt idx="30">
                  <c:v>43.06599436945578</c:v>
                </c:pt>
                <c:pt idx="31">
                  <c:v>47.23015223770608</c:v>
                </c:pt>
                <c:pt idx="32">
                  <c:v>51.61403771822577</c:v>
                </c:pt>
                <c:pt idx="33">
                  <c:v>56.21026708493662</c:v>
                </c:pt>
                <c:pt idx="34">
                  <c:v>61.00955365367106</c:v>
                </c:pt>
                <c:pt idx="35">
                  <c:v>66.00084180584001</c:v>
                </c:pt>
                <c:pt idx="36">
                  <c:v>71.17147921748906</c:v>
                </c:pt>
                <c:pt idx="37">
                  <c:v>76.50741961912912</c:v>
                </c:pt>
                <c:pt idx="38">
                  <c:v>81.99344759685233</c:v>
                </c:pt>
                <c:pt idx="39">
                  <c:v>87.61341673191657</c:v>
                </c:pt>
                <c:pt idx="40">
                  <c:v>93.3504926983303</c:v>
                </c:pt>
                <c:pt idx="41">
                  <c:v>99.18739369024946</c:v>
                </c:pt>
                <c:pt idx="42">
                  <c:v>105.1066216075381</c:v>
                </c:pt>
                <c:pt idx="43">
                  <c:v>111.0906786611617</c:v>
                </c:pt>
                <c:pt idx="44">
                  <c:v>117.1222653548131</c:v>
                </c:pt>
                <c:pt idx="45">
                  <c:v>123.1844570608511</c:v>
                </c:pt>
                <c:pt idx="46">
                  <c:v>129.2608575675536</c:v>
                </c:pt>
                <c:pt idx="47">
                  <c:v>135.3357289858307</c:v>
                </c:pt>
                <c:pt idx="48">
                  <c:v>141.3940982437455</c:v>
                </c:pt>
                <c:pt idx="49">
                  <c:v>147.421841060971</c:v>
                </c:pt>
                <c:pt idx="50">
                  <c:v>153.4057447901257</c:v>
                </c:pt>
                <c:pt idx="51">
                  <c:v>159.3335518538081</c:v>
                </c:pt>
                <c:pt idx="52">
                  <c:v>165.1939857158562</c:v>
                </c:pt>
                <c:pt idx="53">
                  <c:v>170.9767614255499</c:v>
                </c:pt>
                <c:pt idx="54">
                  <c:v>176.6725827864788</c:v>
                </c:pt>
                <c:pt idx="55">
                  <c:v>182.2731281483438</c:v>
                </c:pt>
                <c:pt idx="56">
                  <c:v>187.7710267183209</c:v>
                </c:pt>
                <c:pt idx="57">
                  <c:v>193.1598271542939</c:v>
                </c:pt>
                <c:pt idx="58">
                  <c:v>198.4339600479768</c:v>
                </c:pt>
                <c:pt idx="59">
                  <c:v>203.5886957417753</c:v>
                </c:pt>
                <c:pt idx="60">
                  <c:v>208.6200987569084</c:v>
                </c:pt>
                <c:pt idx="61">
                  <c:v>213.5249799475454</c:v>
                </c:pt>
                <c:pt idx="62">
                  <c:v>218.3008473405433</c:v>
                </c:pt>
                <c:pt idx="63">
                  <c:v>222.9458564754683</c:v>
                </c:pt>
                <c:pt idx="64">
                  <c:v>227.4587609265613</c:v>
                </c:pt>
                <c:pt idx="65">
                  <c:v>231.8388635679419</c:v>
                </c:pt>
                <c:pt idx="66">
                  <c:v>236.08596903581</c:v>
                </c:pt>
                <c:pt idx="67">
                  <c:v>240.200337746427</c:v>
                </c:pt>
                <c:pt idx="68">
                  <c:v>244.1826417456612</c:v>
                </c:pt>
                <c:pt idx="69">
                  <c:v>248.0339225940944</c:v>
                </c:pt>
                <c:pt idx="70">
                  <c:v>251.7555514302076</c:v>
                </c:pt>
                <c:pt idx="71">
                  <c:v>255.3491913020645</c:v>
                </c:pt>
                <c:pt idx="72">
                  <c:v>258.8167618142161</c:v>
                </c:pt>
                <c:pt idx="73">
                  <c:v>262.1604061003441</c:v>
                </c:pt>
                <c:pt idx="74">
                  <c:v>265.3824601025429</c:v>
                </c:pt>
                <c:pt idx="75">
                  <c:v>268.4854241142842</c:v>
                </c:pt>
                <c:pt idx="76">
                  <c:v>271.4719365252511</c:v>
                </c:pt>
                <c:pt idx="77">
                  <c:v>274.34474969166</c:v>
                </c:pt>
                <c:pt idx="78">
                  <c:v>277.1067078447978</c:v>
                </c:pt>
                <c:pt idx="79">
                  <c:v>279.7607269427162</c:v>
                </c:pt>
                <c:pt idx="80">
                  <c:v>282.3097763648488</c:v>
                </c:pt>
                <c:pt idx="81">
                  <c:v>284.756862346321</c:v>
                </c:pt>
                <c:pt idx="82">
                  <c:v>287.1050130475141</c:v>
                </c:pt>
                <c:pt idx="83">
                  <c:v>289.3572651547054</c:v>
                </c:pt>
                <c:pt idx="84">
                  <c:v>291.5166519090383</c:v>
                </c:pt>
                <c:pt idx="85">
                  <c:v>293.5861924634415</c:v>
                </c:pt>
                <c:pt idx="86">
                  <c:v>295.5688824702066</c:v>
                </c:pt>
                <c:pt idx="87">
                  <c:v>297.4676858055629</c:v>
                </c:pt>
                <c:pt idx="88">
                  <c:v>299.2855273416207</c:v>
                </c:pt>
                <c:pt idx="89">
                  <c:v>301.0252866803512</c:v>
                </c:pt>
                <c:pt idx="90">
                  <c:v>302.6897927687434</c:v>
                </c:pt>
                <c:pt idx="91">
                  <c:v>304.2818193188227</c:v>
                </c:pt>
                <c:pt idx="92">
                  <c:v>305.8040809607866</c:v>
                </c:pt>
                <c:pt idx="93">
                  <c:v>307.2592300620277</c:v>
                </c:pt>
                <c:pt idx="94">
                  <c:v>308.6498541492504</c:v>
                </c:pt>
                <c:pt idx="95">
                  <c:v>309.9784738752028</c:v>
                </c:pt>
                <c:pt idx="96">
                  <c:v>311.2475414757027</c:v>
                </c:pt>
                <c:pt idx="97">
                  <c:v>312.4594396666429</c:v>
                </c:pt>
                <c:pt idx="98">
                  <c:v>313.6164809344709</c:v>
                </c:pt>
                <c:pt idx="99">
                  <c:v>314.7209071772691</c:v>
                </c:pt>
                <c:pt idx="100">
                  <c:v>315.7748896569954</c:v>
                </c:pt>
              </c:numCache>
            </c:numRef>
          </c:yVal>
          <c:smooth val="1"/>
        </c:ser>
        <c:dLbls>
          <c:showLegendKey val="0"/>
          <c:showVal val="0"/>
          <c:showCatName val="0"/>
          <c:showSerName val="0"/>
          <c:showPercent val="0"/>
          <c:showBubbleSize val="0"/>
        </c:dLbls>
        <c:axId val="2119139048"/>
        <c:axId val="2119141912"/>
      </c:scatterChart>
      <c:valAx>
        <c:axId val="2119126408"/>
        <c:scaling>
          <c:orientation val="minMax"/>
          <c:max val="100.0"/>
        </c:scaling>
        <c:delete val="0"/>
        <c:axPos val="b"/>
        <c:title>
          <c:tx>
            <c:rich>
              <a:bodyPr/>
              <a:lstStyle/>
              <a:p>
                <a:pPr>
                  <a:defRPr sz="1600" b="1" i="0" u="none" strike="noStrike" baseline="0">
                    <a:solidFill>
                      <a:srgbClr val="000000"/>
                    </a:solidFill>
                    <a:latin typeface="Verdana"/>
                    <a:ea typeface="Verdana"/>
                    <a:cs typeface="Verdana"/>
                  </a:defRPr>
                </a:pPr>
                <a:r>
                  <a:rPr lang="en-US"/>
                  <a:t>Time</a:t>
                </a:r>
              </a:p>
            </c:rich>
          </c:tx>
          <c:layout>
            <c:manualLayout>
              <c:xMode val="edge"/>
              <c:yMode val="edge"/>
              <c:x val="0.445737349691754"/>
              <c:y val="0.8484872345502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9132520"/>
        <c:crosses val="autoZero"/>
        <c:crossBetween val="midCat"/>
      </c:valAx>
      <c:valAx>
        <c:axId val="2119132520"/>
        <c:scaling>
          <c:orientation val="minMax"/>
          <c:max val="100.0"/>
          <c:min val="0.0"/>
        </c:scaling>
        <c:delete val="0"/>
        <c:axPos val="l"/>
        <c:majorGridlines>
          <c:spPr>
            <a:ln w="3175">
              <a:solidFill>
                <a:schemeClr val="bg1">
                  <a:lumMod val="95000"/>
                </a:schemeClr>
              </a:solidFill>
              <a:prstDash val="solid"/>
            </a:ln>
          </c:spPr>
        </c:majorGridlines>
        <c:title>
          <c:tx>
            <c:rich>
              <a:bodyPr/>
              <a:lstStyle/>
              <a:p>
                <a:pPr>
                  <a:defRPr sz="1600" b="1" i="0" u="none" strike="noStrike" baseline="0">
                    <a:solidFill>
                      <a:srgbClr val="000000"/>
                    </a:solidFill>
                    <a:latin typeface="Verdana"/>
                    <a:ea typeface="Verdana"/>
                    <a:cs typeface="Verdana"/>
                  </a:defRPr>
                </a:pPr>
                <a:r>
                  <a:rPr lang="en-US" sz="1600"/>
                  <a:t># High-Risk</a:t>
                </a:r>
              </a:p>
            </c:rich>
          </c:tx>
          <c:layout>
            <c:manualLayout>
              <c:xMode val="edge"/>
              <c:yMode val="edge"/>
              <c:x val="0.0232558139534884"/>
              <c:y val="0.3057859916270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9126408"/>
        <c:crosses val="autoZero"/>
        <c:crossBetween val="midCat"/>
        <c:majorUnit val="20.0"/>
      </c:valAx>
      <c:valAx>
        <c:axId val="2119139048"/>
        <c:scaling>
          <c:orientation val="minMax"/>
        </c:scaling>
        <c:delete val="1"/>
        <c:axPos val="b"/>
        <c:numFmt formatCode="0" sourceLinked="1"/>
        <c:majorTickMark val="out"/>
        <c:minorTickMark val="none"/>
        <c:tickLblPos val="nextTo"/>
        <c:crossAx val="2119141912"/>
        <c:crosses val="autoZero"/>
        <c:crossBetween val="midCat"/>
      </c:valAx>
      <c:valAx>
        <c:axId val="2119141912"/>
        <c:scaling>
          <c:orientation val="minMax"/>
          <c:max val="1000.0"/>
          <c:min val="0.0"/>
        </c:scaling>
        <c:delete val="0"/>
        <c:axPos val="r"/>
        <c:title>
          <c:tx>
            <c:rich>
              <a:bodyPr/>
              <a:lstStyle/>
              <a:p>
                <a:pPr>
                  <a:defRPr sz="1600" b="1" i="0" u="none" strike="noStrike" baseline="0">
                    <a:solidFill>
                      <a:srgbClr val="000000"/>
                    </a:solidFill>
                    <a:latin typeface="Verdana"/>
                    <a:ea typeface="Verdana"/>
                    <a:cs typeface="Verdana"/>
                  </a:defRPr>
                </a:pPr>
                <a:r>
                  <a:rPr lang="en-US" sz="1600"/>
                  <a:t># Low-Risk</a:t>
                </a:r>
              </a:p>
            </c:rich>
          </c:tx>
          <c:layout>
            <c:manualLayout>
              <c:xMode val="edge"/>
              <c:yMode val="edge"/>
              <c:x val="0.93604834279436"/>
              <c:y val="0.311295633500358"/>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9139048"/>
        <c:crosses val="max"/>
        <c:crossBetween val="midCat"/>
        <c:majorUnit val="200.0"/>
      </c:valAx>
      <c:spPr>
        <a:solidFill>
          <a:schemeClr val="bg1"/>
        </a:solidFill>
        <a:ln w="12700">
          <a:solidFill>
            <a:srgbClr val="808080"/>
          </a:solidFill>
          <a:prstDash val="solid"/>
        </a:ln>
      </c:spPr>
    </c:plotArea>
    <c:legend>
      <c:legendPos val="b"/>
      <c:layout>
        <c:manualLayout>
          <c:xMode val="edge"/>
          <c:yMode val="edge"/>
          <c:x val="0.0368217054263566"/>
          <c:y val="0.911848116092926"/>
          <c:w val="0.848838887871574"/>
          <c:h val="0.0826448450142079"/>
        </c:manualLayout>
      </c:layout>
      <c:overlay val="0"/>
      <c:spPr>
        <a:solidFill>
          <a:srgbClr val="FFFFFF"/>
        </a:solidFill>
        <a:ln w="12700">
          <a:solidFill>
            <a:srgbClr val="FF6600"/>
          </a:solidFill>
          <a:prstDash val="solid"/>
        </a:ln>
      </c:spPr>
      <c:txPr>
        <a:bodyPr/>
        <a:lstStyle/>
        <a:p>
          <a:pPr>
            <a:defRPr sz="110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99"/>
    </a:solidFill>
    <a:ln w="3175">
      <a:solidFill>
        <a:srgbClr val="000000"/>
      </a:solidFill>
      <a:prstDash val="solid"/>
    </a:ln>
  </c:spPr>
  <c:txPr>
    <a:bodyPr/>
    <a:lstStyle/>
    <a:p>
      <a:pPr>
        <a:defRPr sz="975" b="0" i="0" u="none" strike="noStrike" baseline="0">
          <a:solidFill>
            <a:srgbClr val="000000"/>
          </a:solidFill>
          <a:latin typeface="Verdana"/>
          <a:ea typeface="Verdana"/>
          <a:cs typeface="Verdana"/>
        </a:defRPr>
      </a:pPr>
      <a:endParaRPr lang="en-US"/>
    </a:p>
  </c:txPr>
  <c:printSettings>
    <c:headerFooter/>
    <c:pageMargins b="1.0" l="0.75" r="0.75" t="1.0"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837248649704"/>
          <c:y val="0.0633610984577341"/>
          <c:w val="0.821582449404568"/>
          <c:h val="0.724519855479122"/>
        </c:manualLayout>
      </c:layout>
      <c:scatterChart>
        <c:scatterStyle val="smoothMarker"/>
        <c:varyColors val="0"/>
        <c:ser>
          <c:idx val="0"/>
          <c:order val="0"/>
          <c:tx>
            <c:strRef>
              <c:f>'5. Stochasticity'!$B$1</c:f>
              <c:strCache>
                <c:ptCount val="1"/>
                <c:pt idx="0">
                  <c:v># Susceptible</c:v>
                </c:pt>
              </c:strCache>
            </c:strRef>
          </c:tx>
          <c:spPr>
            <a:ln w="38100">
              <a:solidFill>
                <a:srgbClr val="000090"/>
              </a:solidFill>
              <a:prstDash val="solid"/>
            </a:ln>
          </c:spPr>
          <c:marker>
            <c:symbol val="none"/>
          </c:marker>
          <c:xVal>
            <c:numRef>
              <c:f>'5. Stochasticity'!$A$2:$A$102</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'5. Stochasticity'!$B$2:$B$102</c:f>
              <c:numCache>
                <c:formatCode>0.00</c:formatCode>
                <c:ptCount val="101"/>
                <c:pt idx="0">
                  <c:v>97.0</c:v>
                </c:pt>
                <c:pt idx="1">
                  <c:v>96.0</c:v>
                </c:pt>
                <c:pt idx="2">
                  <c:v>96.0</c:v>
                </c:pt>
                <c:pt idx="3">
                  <c:v>95.0</c:v>
                </c:pt>
                <c:pt idx="4">
                  <c:v>95.0</c:v>
                </c:pt>
                <c:pt idx="5">
                  <c:v>95.0</c:v>
                </c:pt>
                <c:pt idx="6">
                  <c:v>95.0</c:v>
                </c:pt>
                <c:pt idx="7">
                  <c:v>95.0</c:v>
                </c:pt>
                <c:pt idx="8">
                  <c:v>94.0</c:v>
                </c:pt>
                <c:pt idx="9">
                  <c:v>92.0</c:v>
                </c:pt>
                <c:pt idx="10">
                  <c:v>90.0</c:v>
                </c:pt>
                <c:pt idx="11">
                  <c:v>90.0</c:v>
                </c:pt>
                <c:pt idx="12">
                  <c:v>90.0</c:v>
                </c:pt>
                <c:pt idx="13">
                  <c:v>90.0</c:v>
                </c:pt>
                <c:pt idx="14">
                  <c:v>90.0</c:v>
                </c:pt>
                <c:pt idx="15">
                  <c:v>90.0</c:v>
                </c:pt>
                <c:pt idx="16">
                  <c:v>89.0</c:v>
                </c:pt>
                <c:pt idx="17">
                  <c:v>88.0</c:v>
                </c:pt>
                <c:pt idx="18">
                  <c:v>86.0</c:v>
                </c:pt>
                <c:pt idx="19">
                  <c:v>86.0</c:v>
                </c:pt>
                <c:pt idx="20">
                  <c:v>86.0</c:v>
                </c:pt>
                <c:pt idx="21">
                  <c:v>86.0</c:v>
                </c:pt>
                <c:pt idx="22">
                  <c:v>86.0</c:v>
                </c:pt>
                <c:pt idx="23">
                  <c:v>85.0</c:v>
                </c:pt>
                <c:pt idx="24">
                  <c:v>82.0</c:v>
                </c:pt>
                <c:pt idx="25">
                  <c:v>81.0</c:v>
                </c:pt>
                <c:pt idx="26">
                  <c:v>81.0</c:v>
                </c:pt>
                <c:pt idx="27">
                  <c:v>81.0</c:v>
                </c:pt>
                <c:pt idx="28">
                  <c:v>80.0</c:v>
                </c:pt>
                <c:pt idx="29">
                  <c:v>78.0</c:v>
                </c:pt>
                <c:pt idx="30">
                  <c:v>76.0</c:v>
                </c:pt>
                <c:pt idx="31">
                  <c:v>74.0</c:v>
                </c:pt>
                <c:pt idx="32">
                  <c:v>71.0</c:v>
                </c:pt>
                <c:pt idx="33">
                  <c:v>71.0</c:v>
                </c:pt>
                <c:pt idx="34">
                  <c:v>71.0</c:v>
                </c:pt>
                <c:pt idx="35">
                  <c:v>68.0</c:v>
                </c:pt>
                <c:pt idx="36">
                  <c:v>68.0</c:v>
                </c:pt>
                <c:pt idx="37">
                  <c:v>68.0</c:v>
                </c:pt>
                <c:pt idx="38">
                  <c:v>66.0</c:v>
                </c:pt>
                <c:pt idx="39">
                  <c:v>66.0</c:v>
                </c:pt>
                <c:pt idx="40">
                  <c:v>66.0</c:v>
                </c:pt>
                <c:pt idx="41">
                  <c:v>66.0</c:v>
                </c:pt>
                <c:pt idx="42">
                  <c:v>65.0</c:v>
                </c:pt>
                <c:pt idx="43">
                  <c:v>65.0</c:v>
                </c:pt>
                <c:pt idx="44">
                  <c:v>63.0</c:v>
                </c:pt>
                <c:pt idx="45">
                  <c:v>63.0</c:v>
                </c:pt>
                <c:pt idx="46">
                  <c:v>63.0</c:v>
                </c:pt>
                <c:pt idx="47">
                  <c:v>62.0</c:v>
                </c:pt>
                <c:pt idx="48">
                  <c:v>62.0</c:v>
                </c:pt>
                <c:pt idx="49">
                  <c:v>61.0</c:v>
                </c:pt>
                <c:pt idx="50">
                  <c:v>61.0</c:v>
                </c:pt>
                <c:pt idx="51">
                  <c:v>60.0</c:v>
                </c:pt>
                <c:pt idx="52">
                  <c:v>59.0</c:v>
                </c:pt>
                <c:pt idx="53">
                  <c:v>58.0</c:v>
                </c:pt>
                <c:pt idx="54">
                  <c:v>58.0</c:v>
                </c:pt>
                <c:pt idx="55">
                  <c:v>58.0</c:v>
                </c:pt>
                <c:pt idx="56">
                  <c:v>56.0</c:v>
                </c:pt>
                <c:pt idx="57">
                  <c:v>56.0</c:v>
                </c:pt>
                <c:pt idx="58">
                  <c:v>56.0</c:v>
                </c:pt>
                <c:pt idx="59">
                  <c:v>55.0</c:v>
                </c:pt>
                <c:pt idx="60">
                  <c:v>52.0</c:v>
                </c:pt>
                <c:pt idx="61">
                  <c:v>49.0</c:v>
                </c:pt>
                <c:pt idx="62">
                  <c:v>49.0</c:v>
                </c:pt>
                <c:pt idx="63">
                  <c:v>48.0</c:v>
                </c:pt>
                <c:pt idx="64">
                  <c:v>48.0</c:v>
                </c:pt>
                <c:pt idx="65">
                  <c:v>48.0</c:v>
                </c:pt>
                <c:pt idx="66">
                  <c:v>48.0</c:v>
                </c:pt>
                <c:pt idx="67">
                  <c:v>48.0</c:v>
                </c:pt>
                <c:pt idx="68">
                  <c:v>48.0</c:v>
                </c:pt>
                <c:pt idx="69">
                  <c:v>47.0</c:v>
                </c:pt>
                <c:pt idx="70">
                  <c:v>46.0</c:v>
                </c:pt>
                <c:pt idx="71">
                  <c:v>46.0</c:v>
                </c:pt>
                <c:pt idx="72">
                  <c:v>46.0</c:v>
                </c:pt>
                <c:pt idx="73">
                  <c:v>45.0</c:v>
                </c:pt>
                <c:pt idx="74">
                  <c:v>45.0</c:v>
                </c:pt>
                <c:pt idx="75">
                  <c:v>44.0</c:v>
                </c:pt>
                <c:pt idx="76">
                  <c:v>43.0</c:v>
                </c:pt>
                <c:pt idx="77">
                  <c:v>42.0</c:v>
                </c:pt>
                <c:pt idx="78">
                  <c:v>42.0</c:v>
                </c:pt>
                <c:pt idx="79">
                  <c:v>42.0</c:v>
                </c:pt>
                <c:pt idx="80">
                  <c:v>42.0</c:v>
                </c:pt>
                <c:pt idx="81">
                  <c:v>42.0</c:v>
                </c:pt>
                <c:pt idx="82">
                  <c:v>42.0</c:v>
                </c:pt>
                <c:pt idx="83">
                  <c:v>42.0</c:v>
                </c:pt>
                <c:pt idx="84">
                  <c:v>42.0</c:v>
                </c:pt>
                <c:pt idx="85">
                  <c:v>42.0</c:v>
                </c:pt>
                <c:pt idx="86">
                  <c:v>42.0</c:v>
                </c:pt>
                <c:pt idx="87">
                  <c:v>42.0</c:v>
                </c:pt>
                <c:pt idx="88">
                  <c:v>42.0</c:v>
                </c:pt>
                <c:pt idx="89">
                  <c:v>42.0</c:v>
                </c:pt>
                <c:pt idx="90">
                  <c:v>42.0</c:v>
                </c:pt>
                <c:pt idx="91">
                  <c:v>42.0</c:v>
                </c:pt>
                <c:pt idx="92">
                  <c:v>42.0</c:v>
                </c:pt>
                <c:pt idx="93">
                  <c:v>42.0</c:v>
                </c:pt>
                <c:pt idx="94">
                  <c:v>42.0</c:v>
                </c:pt>
                <c:pt idx="95">
                  <c:v>42.0</c:v>
                </c:pt>
                <c:pt idx="96">
                  <c:v>42.0</c:v>
                </c:pt>
                <c:pt idx="97">
                  <c:v>42.0</c:v>
                </c:pt>
                <c:pt idx="98">
                  <c:v>42.0</c:v>
                </c:pt>
                <c:pt idx="99">
                  <c:v>42.0</c:v>
                </c:pt>
                <c:pt idx="100">
                  <c:v>42.0</c:v>
                </c:pt>
              </c:numCache>
            </c:numRef>
          </c:yVal>
          <c:smooth val="1"/>
        </c:ser>
        <c:ser>
          <c:idx val="1"/>
          <c:order val="1"/>
          <c:tx>
            <c:strRef>
              <c:f>'5. Stochasticity'!$C$1</c:f>
              <c:strCache>
                <c:ptCount val="1"/>
                <c:pt idx="0">
                  <c:v># Infected</c:v>
                </c:pt>
              </c:strCache>
            </c:strRef>
          </c:tx>
          <c:spPr>
            <a:ln w="38100">
              <a:solidFill>
                <a:srgbClr val="900000"/>
              </a:solidFill>
              <a:prstDash val="solid"/>
            </a:ln>
          </c:spPr>
          <c:marker>
            <c:symbol val="none"/>
          </c:marker>
          <c:xVal>
            <c:numRef>
              <c:f>'5. Stochasticity'!$A$2:$A$102</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'5. Stochasticity'!$C$2:$C$102</c:f>
              <c:numCache>
                <c:formatCode>0.00</c:formatCode>
                <c:ptCount val="101"/>
                <c:pt idx="0">
                  <c:v>3.0</c:v>
                </c:pt>
                <c:pt idx="1">
                  <c:v>4.0</c:v>
                </c:pt>
                <c:pt idx="2">
                  <c:v>4.0</c:v>
                </c:pt>
                <c:pt idx="3">
                  <c:v>4.0</c:v>
                </c:pt>
                <c:pt idx="4">
                  <c:v>3.0</c:v>
                </c:pt>
                <c:pt idx="5">
                  <c:v>3.0</c:v>
                </c:pt>
                <c:pt idx="6">
                  <c:v>3.0</c:v>
                </c:pt>
                <c:pt idx="7">
                  <c:v>2.0</c:v>
                </c:pt>
                <c:pt idx="8">
                  <c:v>2.0</c:v>
                </c:pt>
                <c:pt idx="9">
                  <c:v>3.0</c:v>
                </c:pt>
                <c:pt idx="10">
                  <c:v>4.0</c:v>
                </c:pt>
                <c:pt idx="11">
                  <c:v>3.0</c:v>
                </c:pt>
                <c:pt idx="12">
                  <c:v>3.0</c:v>
                </c:pt>
                <c:pt idx="13">
                  <c:v>3.0</c:v>
                </c:pt>
                <c:pt idx="14">
                  <c:v>2.0</c:v>
                </c:pt>
                <c:pt idx="15">
                  <c:v>2.0</c:v>
                </c:pt>
                <c:pt idx="16">
                  <c:v>3.0</c:v>
                </c:pt>
                <c:pt idx="17">
                  <c:v>4.0</c:v>
                </c:pt>
                <c:pt idx="18">
                  <c:v>6.0</c:v>
                </c:pt>
                <c:pt idx="19">
                  <c:v>5.0</c:v>
                </c:pt>
                <c:pt idx="20">
                  <c:v>4.0</c:v>
                </c:pt>
                <c:pt idx="21">
                  <c:v>3.0</c:v>
                </c:pt>
                <c:pt idx="22">
                  <c:v>2.0</c:v>
                </c:pt>
                <c:pt idx="23">
                  <c:v>2.0</c:v>
                </c:pt>
                <c:pt idx="24">
                  <c:v>5.0</c:v>
                </c:pt>
                <c:pt idx="25">
                  <c:v>5.0</c:v>
                </c:pt>
                <c:pt idx="26">
                  <c:v>4.0</c:v>
                </c:pt>
                <c:pt idx="27">
                  <c:v>3.0</c:v>
                </c:pt>
                <c:pt idx="28">
                  <c:v>4.0</c:v>
                </c:pt>
                <c:pt idx="29">
                  <c:v>5.0</c:v>
                </c:pt>
                <c:pt idx="30">
                  <c:v>6.0</c:v>
                </c:pt>
                <c:pt idx="31">
                  <c:v>7.0</c:v>
                </c:pt>
                <c:pt idx="32">
                  <c:v>9.0</c:v>
                </c:pt>
                <c:pt idx="33">
                  <c:v>7.0</c:v>
                </c:pt>
                <c:pt idx="34">
                  <c:v>5.0</c:v>
                </c:pt>
                <c:pt idx="35">
                  <c:v>7.0</c:v>
                </c:pt>
                <c:pt idx="36">
                  <c:v>6.0</c:v>
                </c:pt>
                <c:pt idx="37">
                  <c:v>5.0</c:v>
                </c:pt>
                <c:pt idx="38">
                  <c:v>6.0</c:v>
                </c:pt>
                <c:pt idx="39">
                  <c:v>5.0</c:v>
                </c:pt>
                <c:pt idx="40">
                  <c:v>4.0</c:v>
                </c:pt>
                <c:pt idx="41">
                  <c:v>3.0</c:v>
                </c:pt>
                <c:pt idx="42">
                  <c:v>4.0</c:v>
                </c:pt>
                <c:pt idx="43">
                  <c:v>3.0</c:v>
                </c:pt>
                <c:pt idx="44">
                  <c:v>5.0</c:v>
                </c:pt>
                <c:pt idx="45">
                  <c:v>4.0</c:v>
                </c:pt>
                <c:pt idx="46">
                  <c:v>3.0</c:v>
                </c:pt>
                <c:pt idx="47">
                  <c:v>3.0</c:v>
                </c:pt>
                <c:pt idx="48">
                  <c:v>3.0</c:v>
                </c:pt>
                <c:pt idx="49">
                  <c:v>4.0</c:v>
                </c:pt>
                <c:pt idx="50">
                  <c:v>4.0</c:v>
                </c:pt>
                <c:pt idx="51">
                  <c:v>4.0</c:v>
                </c:pt>
                <c:pt idx="52">
                  <c:v>4.0</c:v>
                </c:pt>
                <c:pt idx="53">
                  <c:v>4.0</c:v>
                </c:pt>
                <c:pt idx="54">
                  <c:v>4.0</c:v>
                </c:pt>
                <c:pt idx="55">
                  <c:v>3.0</c:v>
                </c:pt>
                <c:pt idx="56">
                  <c:v>5.0</c:v>
                </c:pt>
                <c:pt idx="57">
                  <c:v>4.0</c:v>
                </c:pt>
                <c:pt idx="58">
                  <c:v>3.0</c:v>
                </c:pt>
                <c:pt idx="59">
                  <c:v>4.0</c:v>
                </c:pt>
                <c:pt idx="60">
                  <c:v>7.0</c:v>
                </c:pt>
                <c:pt idx="61">
                  <c:v>8.0</c:v>
                </c:pt>
                <c:pt idx="62">
                  <c:v>7.0</c:v>
                </c:pt>
                <c:pt idx="63">
                  <c:v>7.0</c:v>
                </c:pt>
                <c:pt idx="64">
                  <c:v>6.0</c:v>
                </c:pt>
                <c:pt idx="65">
                  <c:v>5.0</c:v>
                </c:pt>
                <c:pt idx="66">
                  <c:v>4.0</c:v>
                </c:pt>
                <c:pt idx="67">
                  <c:v>3.0</c:v>
                </c:pt>
                <c:pt idx="68">
                  <c:v>2.0</c:v>
                </c:pt>
                <c:pt idx="69">
                  <c:v>3.0</c:v>
                </c:pt>
                <c:pt idx="70">
                  <c:v>4.0</c:v>
                </c:pt>
                <c:pt idx="71">
                  <c:v>3.0</c:v>
                </c:pt>
                <c:pt idx="72">
                  <c:v>3.0</c:v>
                </c:pt>
                <c:pt idx="73">
                  <c:v>3.0</c:v>
                </c:pt>
                <c:pt idx="74">
                  <c:v>2.0</c:v>
                </c:pt>
                <c:pt idx="75">
                  <c:v>3.0</c:v>
                </c:pt>
                <c:pt idx="76">
                  <c:v>4.0</c:v>
                </c:pt>
                <c:pt idx="77">
                  <c:v>4.0</c:v>
                </c:pt>
                <c:pt idx="78">
                  <c:v>3.0</c:v>
                </c:pt>
                <c:pt idx="79">
                  <c:v>3.0</c:v>
                </c:pt>
                <c:pt idx="80">
                  <c:v>2.0</c:v>
                </c:pt>
                <c:pt idx="81">
                  <c:v>1.0</c:v>
                </c:pt>
                <c:pt idx="82">
                  <c:v>1.0</c:v>
                </c:pt>
                <c:pt idx="83">
                  <c:v>1.0</c:v>
                </c:pt>
                <c:pt idx="84">
                  <c:v>1.0</c:v>
                </c:pt>
                <c:pt idx="85">
                  <c:v>1.0</c:v>
                </c:pt>
                <c:pt idx="86">
                  <c:v>0.0</c:v>
                </c:pt>
                <c:pt idx="87">
                  <c:v>0.0</c:v>
                </c:pt>
                <c:pt idx="88">
                  <c:v>0.0</c:v>
                </c:pt>
                <c:pt idx="89">
                  <c:v>0.0</c:v>
                </c:pt>
                <c:pt idx="90">
                  <c:v>0.0</c:v>
                </c:pt>
                <c:pt idx="91">
                  <c:v>0.0</c:v>
                </c:pt>
                <c:pt idx="92">
                  <c:v>0.0</c:v>
                </c:pt>
                <c:pt idx="93">
                  <c:v>0.0</c:v>
                </c:pt>
                <c:pt idx="94">
                  <c:v>0.0</c:v>
                </c:pt>
                <c:pt idx="95">
                  <c:v>0.0</c:v>
                </c:pt>
                <c:pt idx="96">
                  <c:v>0.0</c:v>
                </c:pt>
                <c:pt idx="97">
                  <c:v>0.0</c:v>
                </c:pt>
                <c:pt idx="98">
                  <c:v>0.0</c:v>
                </c:pt>
                <c:pt idx="99">
                  <c:v>0.0</c:v>
                </c:pt>
                <c:pt idx="100">
                  <c:v>0.0</c:v>
                </c:pt>
              </c:numCache>
            </c:numRef>
          </c:yVal>
          <c:smooth val="1"/>
        </c:ser>
        <c:ser>
          <c:idx val="2"/>
          <c:order val="2"/>
          <c:tx>
            <c:strRef>
              <c:f>'5. Stochasticity'!$D$1</c:f>
              <c:strCache>
                <c:ptCount val="1"/>
                <c:pt idx="0">
                  <c:v># Recovered</c:v>
                </c:pt>
              </c:strCache>
            </c:strRef>
          </c:tx>
          <c:spPr>
            <a:ln w="38100">
              <a:solidFill>
                <a:srgbClr val="006411"/>
              </a:solidFill>
              <a:prstDash val="solid"/>
            </a:ln>
          </c:spPr>
          <c:marker>
            <c:symbol val="none"/>
          </c:marker>
          <c:xVal>
            <c:numRef>
              <c:f>'5. Stochasticity'!$A$2:$A$102</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'5. Stochasticity'!$D$2:$D$102</c:f>
              <c:numCache>
                <c:formatCode>0.00</c:formatCode>
                <c:ptCount val="101"/>
                <c:pt idx="0">
                  <c:v>0.0</c:v>
                </c:pt>
                <c:pt idx="1">
                  <c:v>0.0</c:v>
                </c:pt>
                <c:pt idx="2">
                  <c:v>0.0</c:v>
                </c:pt>
                <c:pt idx="3">
                  <c:v>1.0</c:v>
                </c:pt>
                <c:pt idx="4">
                  <c:v>2.0</c:v>
                </c:pt>
                <c:pt idx="5">
                  <c:v>2.0</c:v>
                </c:pt>
                <c:pt idx="6">
                  <c:v>2.0</c:v>
                </c:pt>
                <c:pt idx="7">
                  <c:v>3.0</c:v>
                </c:pt>
                <c:pt idx="8">
                  <c:v>4.0</c:v>
                </c:pt>
                <c:pt idx="9">
                  <c:v>5.0</c:v>
                </c:pt>
                <c:pt idx="10">
                  <c:v>6.0</c:v>
                </c:pt>
                <c:pt idx="11">
                  <c:v>7.0</c:v>
                </c:pt>
                <c:pt idx="12">
                  <c:v>7.0</c:v>
                </c:pt>
                <c:pt idx="13">
                  <c:v>7.0</c:v>
                </c:pt>
                <c:pt idx="14">
                  <c:v>8.0</c:v>
                </c:pt>
                <c:pt idx="15">
                  <c:v>8.0</c:v>
                </c:pt>
                <c:pt idx="16">
                  <c:v>8.0</c:v>
                </c:pt>
                <c:pt idx="17">
                  <c:v>8.0</c:v>
                </c:pt>
                <c:pt idx="18">
                  <c:v>8.0</c:v>
                </c:pt>
                <c:pt idx="19">
                  <c:v>9.0</c:v>
                </c:pt>
                <c:pt idx="20">
                  <c:v>10.0</c:v>
                </c:pt>
                <c:pt idx="21">
                  <c:v>11.0</c:v>
                </c:pt>
                <c:pt idx="22">
                  <c:v>12.0</c:v>
                </c:pt>
                <c:pt idx="23">
                  <c:v>13.0</c:v>
                </c:pt>
                <c:pt idx="24">
                  <c:v>13.0</c:v>
                </c:pt>
                <c:pt idx="25">
                  <c:v>14.0</c:v>
                </c:pt>
                <c:pt idx="26">
                  <c:v>15.0</c:v>
                </c:pt>
                <c:pt idx="27">
                  <c:v>16.0</c:v>
                </c:pt>
                <c:pt idx="28">
                  <c:v>16.0</c:v>
                </c:pt>
                <c:pt idx="29">
                  <c:v>17.0</c:v>
                </c:pt>
                <c:pt idx="30">
                  <c:v>18.0</c:v>
                </c:pt>
                <c:pt idx="31">
                  <c:v>19.0</c:v>
                </c:pt>
                <c:pt idx="32">
                  <c:v>20.0</c:v>
                </c:pt>
                <c:pt idx="33">
                  <c:v>22.0</c:v>
                </c:pt>
                <c:pt idx="34">
                  <c:v>24.0</c:v>
                </c:pt>
                <c:pt idx="35">
                  <c:v>25.0</c:v>
                </c:pt>
                <c:pt idx="36">
                  <c:v>26.0</c:v>
                </c:pt>
                <c:pt idx="37">
                  <c:v>27.0</c:v>
                </c:pt>
                <c:pt idx="38">
                  <c:v>28.0</c:v>
                </c:pt>
                <c:pt idx="39">
                  <c:v>29.0</c:v>
                </c:pt>
                <c:pt idx="40">
                  <c:v>30.0</c:v>
                </c:pt>
                <c:pt idx="41">
                  <c:v>31.0</c:v>
                </c:pt>
                <c:pt idx="42">
                  <c:v>31.0</c:v>
                </c:pt>
                <c:pt idx="43">
                  <c:v>32.0</c:v>
                </c:pt>
                <c:pt idx="44">
                  <c:v>32.0</c:v>
                </c:pt>
                <c:pt idx="45">
                  <c:v>33.0</c:v>
                </c:pt>
                <c:pt idx="46">
                  <c:v>34.0</c:v>
                </c:pt>
                <c:pt idx="47">
                  <c:v>35.0</c:v>
                </c:pt>
                <c:pt idx="48">
                  <c:v>35.0</c:v>
                </c:pt>
                <c:pt idx="49">
                  <c:v>35.0</c:v>
                </c:pt>
                <c:pt idx="50">
                  <c:v>35.0</c:v>
                </c:pt>
                <c:pt idx="51">
                  <c:v>36.0</c:v>
                </c:pt>
                <c:pt idx="52">
                  <c:v>37.0</c:v>
                </c:pt>
                <c:pt idx="53">
                  <c:v>38.0</c:v>
                </c:pt>
                <c:pt idx="54">
                  <c:v>38.0</c:v>
                </c:pt>
                <c:pt idx="55">
                  <c:v>39.0</c:v>
                </c:pt>
                <c:pt idx="56">
                  <c:v>39.0</c:v>
                </c:pt>
                <c:pt idx="57">
                  <c:v>40.0</c:v>
                </c:pt>
                <c:pt idx="58">
                  <c:v>41.0</c:v>
                </c:pt>
                <c:pt idx="59">
                  <c:v>41.0</c:v>
                </c:pt>
                <c:pt idx="60">
                  <c:v>41.0</c:v>
                </c:pt>
                <c:pt idx="61">
                  <c:v>43.0</c:v>
                </c:pt>
                <c:pt idx="62">
                  <c:v>44.0</c:v>
                </c:pt>
                <c:pt idx="63">
                  <c:v>45.0</c:v>
                </c:pt>
                <c:pt idx="64">
                  <c:v>46.0</c:v>
                </c:pt>
                <c:pt idx="65">
                  <c:v>47.0</c:v>
                </c:pt>
                <c:pt idx="66">
                  <c:v>48.0</c:v>
                </c:pt>
                <c:pt idx="67">
                  <c:v>49.0</c:v>
                </c:pt>
                <c:pt idx="68">
                  <c:v>50.0</c:v>
                </c:pt>
                <c:pt idx="69">
                  <c:v>50.0</c:v>
                </c:pt>
                <c:pt idx="70">
                  <c:v>50.0</c:v>
                </c:pt>
                <c:pt idx="71">
                  <c:v>51.0</c:v>
                </c:pt>
                <c:pt idx="72">
                  <c:v>51.0</c:v>
                </c:pt>
                <c:pt idx="73">
                  <c:v>52.0</c:v>
                </c:pt>
                <c:pt idx="74">
                  <c:v>53.0</c:v>
                </c:pt>
                <c:pt idx="75">
                  <c:v>53.0</c:v>
                </c:pt>
                <c:pt idx="76">
                  <c:v>53.0</c:v>
                </c:pt>
                <c:pt idx="77">
                  <c:v>54.0</c:v>
                </c:pt>
                <c:pt idx="78">
                  <c:v>55.0</c:v>
                </c:pt>
                <c:pt idx="79">
                  <c:v>55.0</c:v>
                </c:pt>
                <c:pt idx="80">
                  <c:v>56.0</c:v>
                </c:pt>
                <c:pt idx="81">
                  <c:v>57.0</c:v>
                </c:pt>
                <c:pt idx="82">
                  <c:v>57.0</c:v>
                </c:pt>
                <c:pt idx="83">
                  <c:v>57.0</c:v>
                </c:pt>
                <c:pt idx="84">
                  <c:v>57.0</c:v>
                </c:pt>
                <c:pt idx="85">
                  <c:v>57.0</c:v>
                </c:pt>
                <c:pt idx="86">
                  <c:v>58.0</c:v>
                </c:pt>
                <c:pt idx="87">
                  <c:v>58.0</c:v>
                </c:pt>
                <c:pt idx="88">
                  <c:v>58.0</c:v>
                </c:pt>
                <c:pt idx="89">
                  <c:v>58.0</c:v>
                </c:pt>
                <c:pt idx="90">
                  <c:v>58.0</c:v>
                </c:pt>
                <c:pt idx="91">
                  <c:v>58.0</c:v>
                </c:pt>
                <c:pt idx="92">
                  <c:v>58.0</c:v>
                </c:pt>
                <c:pt idx="93">
                  <c:v>58.0</c:v>
                </c:pt>
                <c:pt idx="94">
                  <c:v>58.0</c:v>
                </c:pt>
                <c:pt idx="95">
                  <c:v>58.0</c:v>
                </c:pt>
                <c:pt idx="96">
                  <c:v>58.0</c:v>
                </c:pt>
                <c:pt idx="97">
                  <c:v>58.0</c:v>
                </c:pt>
                <c:pt idx="98">
                  <c:v>58.0</c:v>
                </c:pt>
                <c:pt idx="99">
                  <c:v>58.0</c:v>
                </c:pt>
                <c:pt idx="100">
                  <c:v>58.0</c:v>
                </c:pt>
              </c:numCache>
            </c:numRef>
          </c:yVal>
          <c:smooth val="1"/>
        </c:ser>
        <c:dLbls>
          <c:showLegendKey val="0"/>
          <c:showVal val="0"/>
          <c:showCatName val="0"/>
          <c:showSerName val="0"/>
          <c:showPercent val="0"/>
          <c:showBubbleSize val="0"/>
        </c:dLbls>
        <c:axId val="2118543176"/>
        <c:axId val="2118537048"/>
      </c:scatterChart>
      <c:valAx>
        <c:axId val="2118543176"/>
        <c:scaling>
          <c:orientation val="minMax"/>
          <c:max val="100.0"/>
        </c:scaling>
        <c:delete val="0"/>
        <c:axPos val="b"/>
        <c:title>
          <c:tx>
            <c:rich>
              <a:bodyPr/>
              <a:lstStyle/>
              <a:p>
                <a:pPr>
                  <a:defRPr sz="1600" b="1" i="0" u="none" strike="noStrike" baseline="0">
                    <a:solidFill>
                      <a:srgbClr val="000000"/>
                    </a:solidFill>
                    <a:latin typeface="Verdana"/>
                    <a:ea typeface="Verdana"/>
                    <a:cs typeface="Verdana"/>
                  </a:defRPr>
                </a:pPr>
                <a:r>
                  <a:rPr lang="en-US"/>
                  <a:t>Time</a:t>
                </a:r>
              </a:p>
            </c:rich>
          </c:tx>
          <c:layout>
            <c:manualLayout>
              <c:xMode val="edge"/>
              <c:yMode val="edge"/>
              <c:x val="0.494097741914492"/>
              <c:y val="0.8484872345502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8537048"/>
        <c:crosses val="autoZero"/>
        <c:crossBetween val="midCat"/>
      </c:valAx>
      <c:valAx>
        <c:axId val="2118537048"/>
        <c:scaling>
          <c:orientation val="minMax"/>
          <c:max val="100.0"/>
          <c:min val="0.0"/>
        </c:scaling>
        <c:delete val="0"/>
        <c:axPos val="l"/>
        <c:majorGridlines>
          <c:spPr>
            <a:ln w="3175">
              <a:solidFill>
                <a:schemeClr val="bg1">
                  <a:lumMod val="95000"/>
                </a:schemeClr>
              </a:solidFill>
              <a:prstDash val="solid"/>
            </a:ln>
          </c:spPr>
        </c:majorGridlines>
        <c:title>
          <c:tx>
            <c:rich>
              <a:bodyPr/>
              <a:lstStyle/>
              <a:p>
                <a:pPr>
                  <a:defRPr sz="1600" b="1" i="0" u="none" strike="noStrike" baseline="0">
                    <a:solidFill>
                      <a:srgbClr val="000000"/>
                    </a:solidFill>
                    <a:latin typeface="Verdana"/>
                    <a:ea typeface="Verdana"/>
                    <a:cs typeface="Verdana"/>
                  </a:defRPr>
                </a:pPr>
                <a:r>
                  <a:rPr lang="en-US"/>
                  <a:t># Individuals</a:t>
                </a:r>
              </a:p>
            </c:rich>
          </c:tx>
          <c:layout>
            <c:manualLayout>
              <c:xMode val="edge"/>
              <c:yMode val="edge"/>
              <c:x val="0.0134907594195354"/>
              <c:y val="0.250689355979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8543176"/>
        <c:crosses val="autoZero"/>
        <c:crossBetween val="midCat"/>
        <c:majorUnit val="20.0"/>
      </c:valAx>
      <c:spPr>
        <a:solidFill>
          <a:schemeClr val="bg1"/>
        </a:solidFill>
        <a:ln w="12700">
          <a:solidFill>
            <a:srgbClr val="808080"/>
          </a:solidFill>
          <a:prstDash val="solid"/>
        </a:ln>
      </c:spPr>
    </c:plotArea>
    <c:legend>
      <c:legendPos val="b"/>
      <c:layout>
        <c:manualLayout>
          <c:xMode val="edge"/>
          <c:yMode val="edge"/>
          <c:x val="0.143338973124227"/>
          <c:y val="0.911848116092926"/>
          <c:w val="0.738617166655821"/>
          <c:h val="0.0826448450142079"/>
        </c:manualLayout>
      </c:layout>
      <c:overlay val="0"/>
      <c:spPr>
        <a:solidFill>
          <a:srgbClr val="FFFFFF"/>
        </a:solidFill>
        <a:ln w="12700">
          <a:solidFill>
            <a:srgbClr val="FF6600"/>
          </a:solidFill>
          <a:prstDash val="solid"/>
        </a:ln>
      </c:spPr>
      <c:txPr>
        <a:bodyPr/>
        <a:lstStyle/>
        <a:p>
          <a:pPr>
            <a:defRPr sz="110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99"/>
    </a:solidFill>
    <a:ln w="3175">
      <a:solidFill>
        <a:srgbClr val="000000"/>
      </a:solidFill>
      <a:prstDash val="solid"/>
    </a:ln>
  </c:spPr>
  <c:txPr>
    <a:bodyPr/>
    <a:lstStyle/>
    <a:p>
      <a:pPr>
        <a:defRPr sz="1125" b="0" i="0" u="none" strike="noStrike" baseline="0">
          <a:solidFill>
            <a:srgbClr val="000000"/>
          </a:solidFill>
          <a:latin typeface="Verdana"/>
          <a:ea typeface="Verdana"/>
          <a:cs typeface="Verdana"/>
        </a:defRPr>
      </a:pPr>
      <a:endParaRPr lang="en-US"/>
    </a:p>
  </c:txPr>
  <c:printSettings>
    <c:headerFooter/>
    <c:pageMargins b="1.0" l="0.75" r="0.75" t="1.0"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76501405704"/>
          <c:y val="0.0633610984577341"/>
          <c:w val="0.863743217868517"/>
          <c:h val="0.724519855479122"/>
        </c:manualLayout>
      </c:layout>
      <c:scatterChart>
        <c:scatterStyle val="smoothMarker"/>
        <c:varyColors val="0"/>
        <c:ser>
          <c:idx val="0"/>
          <c:order val="0"/>
          <c:tx>
            <c:strRef>
              <c:f>'6. Multi-Run'!$B$2</c:f>
              <c:strCache>
                <c:ptCount val="1"/>
                <c:pt idx="0">
                  <c:v>S</c:v>
                </c:pt>
              </c:strCache>
            </c:strRef>
          </c:tx>
          <c:spPr>
            <a:ln w="76200" cap="rnd" cmpd="sng" algn="ctr">
              <a:solidFill>
                <a:srgbClr val="000090"/>
              </a:solidFill>
              <a:prstDash val="solid"/>
              <a:round/>
              <a:headEnd type="none" w="med" len="med"/>
              <a:tailEnd type="none" w="med" len="med"/>
            </a:ln>
          </c:spPr>
          <c:marker>
            <c:symbol val="none"/>
          </c:marker>
          <c:xVal>
            <c:numRef>
              <c:f>'6. Multi-Run'!$A$3:$A$103</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'6. Multi-Run'!$B$3:$B$103</c:f>
              <c:numCache>
                <c:formatCode>0.00</c:formatCode>
                <c:ptCount val="101"/>
                <c:pt idx="0">
                  <c:v>97.0</c:v>
                </c:pt>
                <c:pt idx="1">
                  <c:v>96.0397</c:v>
                </c:pt>
                <c:pt idx="2">
                  <c:v>94.955700866497</c:v>
                </c:pt>
                <c:pt idx="3">
                  <c:v>93.73717908705653</c:v>
                </c:pt>
                <c:pt idx="4">
                  <c:v>92.37388471397389</c:v>
                </c:pt>
                <c:pt idx="5">
                  <c:v>90.8566636263817</c:v>
                </c:pt>
                <c:pt idx="6">
                  <c:v>89.17807292602031</c:v>
                </c:pt>
                <c:pt idx="7">
                  <c:v>87.33307007437161</c:v>
                </c:pt>
                <c:pt idx="8">
                  <c:v>85.3197399145029</c:v>
                </c:pt>
                <c:pt idx="9">
                  <c:v>83.14000540414886</c:v>
                </c:pt>
                <c:pt idx="10">
                  <c:v>80.80025049243457</c:v>
                </c:pt>
                <c:pt idx="11">
                  <c:v>78.31177116135154</c:v>
                </c:pt>
                <c:pt idx="12">
                  <c:v>75.69096805250737</c:v>
                </c:pt>
                <c:pt idx="13">
                  <c:v>72.95920577278353</c:v>
                </c:pt>
                <c:pt idx="14">
                  <c:v>70.14229237598998</c:v>
                </c:pt>
                <c:pt idx="15">
                  <c:v>67.26957639890954</c:v>
                </c:pt>
                <c:pt idx="16">
                  <c:v>64.37271221825515</c:v>
                </c:pt>
                <c:pt idx="17">
                  <c:v>61.48419717431702</c:v>
                </c:pt>
                <c:pt idx="18">
                  <c:v>58.63582373430864</c:v>
                </c:pt>
                <c:pt idx="19">
                  <c:v>55.85720654823699</c:v>
                </c:pt>
                <c:pt idx="20">
                  <c:v>53.17453261690143</c:v>
                </c:pt>
                <c:pt idx="21">
                  <c:v>50.60964543904398</c:v>
                </c:pt>
                <c:pt idx="22">
                  <c:v>48.17952020289834</c:v>
                </c:pt>
                <c:pt idx="23">
                  <c:v>45.89612970485498</c:v>
                </c:pt>
                <c:pt idx="24">
                  <c:v>43.76665193518498</c:v>
                </c:pt>
                <c:pt idx="25">
                  <c:v>41.79393825809773</c:v>
                </c:pt>
                <c:pt idx="26">
                  <c:v>39.97714831734443</c:v>
                </c:pt>
                <c:pt idx="27">
                  <c:v>38.31246176840456</c:v>
                </c:pt>
                <c:pt idx="28">
                  <c:v>36.79379229704123</c:v>
                </c:pt>
                <c:pt idx="29">
                  <c:v>35.41345008111166</c:v>
                </c:pt>
                <c:pt idx="30">
                  <c:v>34.16271983143148</c:v>
                </c:pt>
                <c:pt idx="31">
                  <c:v>33.0323395224841</c:v>
                </c:pt>
                <c:pt idx="32">
                  <c:v>32.01287839314962</c:v>
                </c:pt>
                <c:pt idx="33">
                  <c:v>31.09502161767272</c:v>
                </c:pt>
                <c:pt idx="34">
                  <c:v>30.26977388012592</c:v>
                </c:pt>
                <c:pt idx="35">
                  <c:v>29.52859592320744</c:v>
                </c:pt>
                <c:pt idx="36">
                  <c:v>28.86348798332437</c:v>
                </c:pt>
                <c:pt idx="37">
                  <c:v>28.26703270579685</c:v>
                </c:pt>
                <c:pt idx="38">
                  <c:v>27.73240827562523</c:v>
                </c:pt>
                <c:pt idx="39">
                  <c:v>27.25338051131258</c:v>
                </c:pt>
                <c:pt idx="40">
                  <c:v>26.82428079440651</c:v>
                </c:pt>
                <c:pt idx="41">
                  <c:v>26.4399750673593</c:v>
                </c:pt>
                <c:pt idx="42">
                  <c:v>26.09582776950914</c:v>
                </c:pt>
                <c:pt idx="43">
                  <c:v>25.78766349116878</c:v>
                </c:pt>
                <c:pt idx="44">
                  <c:v>25.51172828050698</c:v>
                </c:pt>
                <c:pt idx="45">
                  <c:v>25.26465189898878</c:v>
                </c:pt>
                <c:pt idx="46">
                  <c:v>25.04341184931705</c:v>
                </c:pt>
                <c:pt idx="47">
                  <c:v>24.84529965910962</c:v>
                </c:pt>
                <c:pt idx="48">
                  <c:v>24.66788966318084</c:v>
                </c:pt>
                <c:pt idx="49">
                  <c:v>24.50901036211942</c:v>
                </c:pt>
                <c:pt idx="50">
                  <c:v>24.36671832497234</c:v>
                </c:pt>
                <c:pt idx="51">
                  <c:v>24.23927453390984</c:v>
                </c:pt>
                <c:pt idx="52">
                  <c:v>24.12512302715914</c:v>
                </c:pt>
                <c:pt idx="53">
                  <c:v>24.02287167463294</c:v>
                </c:pt>
                <c:pt idx="54">
                  <c:v>23.93127491223593</c:v>
                </c:pt>
                <c:pt idx="55">
                  <c:v>23.84921826125526</c:v>
                </c:pt>
                <c:pt idx="56">
                  <c:v>23.77570446529347</c:v>
                </c:pt>
                <c:pt idx="57">
                  <c:v>23.70984108661687</c:v>
                </c:pt>
                <c:pt idx="58">
                  <c:v>23.65082941500707</c:v>
                </c:pt>
                <c:pt idx="59">
                  <c:v>23.59795455416617</c:v>
                </c:pt>
                <c:pt idx="60">
                  <c:v>23.55057656274535</c:v>
                </c:pt>
                <c:pt idx="61">
                  <c:v>23.50812253870593</c:v>
                </c:pt>
                <c:pt idx="62">
                  <c:v>23.47007954672093</c:v>
                </c:pt>
                <c:pt idx="63">
                  <c:v>23.43598829854417</c:v>
                </c:pt>
                <c:pt idx="64">
                  <c:v>23.40543750565293</c:v>
                </c:pt>
                <c:pt idx="65">
                  <c:v>23.37805883200348</c:v>
                </c:pt>
                <c:pt idx="66">
                  <c:v>23.35352238245131</c:v>
                </c:pt>
                <c:pt idx="67">
                  <c:v>23.33153266932591</c:v>
                </c:pt>
                <c:pt idx="68">
                  <c:v>23.31182500586903</c:v>
                </c:pt>
                <c:pt idx="69">
                  <c:v>23.29416228080645</c:v>
                </c:pt>
                <c:pt idx="70">
                  <c:v>23.27833207328596</c:v>
                </c:pt>
                <c:pt idx="71">
                  <c:v>23.26414407183847</c:v>
                </c:pt>
                <c:pt idx="72">
                  <c:v>23.2514277649596</c:v>
                </c:pt>
                <c:pt idx="73">
                  <c:v>23.24003037441686</c:v>
                </c:pt>
                <c:pt idx="74">
                  <c:v>23.22981500550996</c:v>
                </c:pt>
                <c:pt idx="75">
                  <c:v>23.22065899129016</c:v>
                </c:pt>
                <c:pt idx="76">
                  <c:v>23.21245241021866</c:v>
                </c:pt>
                <c:pt idx="77">
                  <c:v>23.20509675894522</c:v>
                </c:pt>
                <c:pt idx="78">
                  <c:v>23.19850376384998</c:v>
                </c:pt>
                <c:pt idx="79">
                  <c:v>23.19259431673767</c:v>
                </c:pt>
                <c:pt idx="80">
                  <c:v>23.18729752163048</c:v>
                </c:pt>
                <c:pt idx="81">
                  <c:v>23.18254984099367</c:v>
                </c:pt>
                <c:pt idx="82">
                  <c:v>23.17829433096513</c:v>
                </c:pt>
                <c:pt idx="83">
                  <c:v>23.17447995626483</c:v>
                </c:pt>
                <c:pt idx="84">
                  <c:v>23.17106097644499</c:v>
                </c:pt>
                <c:pt idx="85">
                  <c:v>23.16799639602173</c:v>
                </c:pt>
                <c:pt idx="86">
                  <c:v>23.16524947181453</c:v>
                </c:pt>
                <c:pt idx="87">
                  <c:v>23.16278727152173</c:v>
                </c:pt>
                <c:pt idx="88">
                  <c:v>23.16058027818733</c:v>
                </c:pt>
                <c:pt idx="89">
                  <c:v>23.15860203577521</c:v>
                </c:pt>
                <c:pt idx="90">
                  <c:v>23.15682883156779</c:v>
                </c:pt>
                <c:pt idx="91">
                  <c:v>23.15523941155461</c:v>
                </c:pt>
                <c:pt idx="92">
                  <c:v>23.15381472537727</c:v>
                </c:pt>
                <c:pt idx="93">
                  <c:v>23.1525376977557</c:v>
                </c:pt>
                <c:pt idx="94">
                  <c:v>23.15139302364183</c:v>
                </c:pt>
                <c:pt idx="95">
                  <c:v>23.150366984634</c:v>
                </c:pt>
                <c:pt idx="96">
                  <c:v>23.14944728444259</c:v>
                </c:pt>
                <c:pt idx="97">
                  <c:v>23.14862290142748</c:v>
                </c:pt>
                <c:pt idx="98">
                  <c:v>23.14788395643405</c:v>
                </c:pt>
                <c:pt idx="99">
                  <c:v>23.1472215943392</c:v>
                </c:pt>
                <c:pt idx="100">
                  <c:v>23.14662787788372</c:v>
                </c:pt>
              </c:numCache>
            </c:numRef>
          </c:yVal>
          <c:smooth val="1"/>
        </c:ser>
        <c:ser>
          <c:idx val="1"/>
          <c:order val="1"/>
          <c:tx>
            <c:strRef>
              <c:f>'6. Multi-Run'!$C$2</c:f>
              <c:strCache>
                <c:ptCount val="1"/>
                <c:pt idx="0">
                  <c:v>I</c:v>
                </c:pt>
              </c:strCache>
            </c:strRef>
          </c:tx>
          <c:spPr>
            <a:ln w="76200" cap="rnd" cmpd="sng" algn="ctr">
              <a:solidFill>
                <a:srgbClr val="900000"/>
              </a:solidFill>
              <a:prstDash val="solid"/>
              <a:round/>
              <a:headEnd type="none" w="med" len="med"/>
              <a:tailEnd type="none" w="med" len="med"/>
            </a:ln>
          </c:spPr>
          <c:marker>
            <c:symbol val="none"/>
          </c:marker>
          <c:xVal>
            <c:numRef>
              <c:f>'6. Multi-Run'!$A$3:$A$103</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'6. Multi-Run'!$C$3:$C$103</c:f>
              <c:numCache>
                <c:formatCode>0.00</c:formatCode>
                <c:ptCount val="101"/>
                <c:pt idx="0">
                  <c:v>3.0</c:v>
                </c:pt>
                <c:pt idx="1">
                  <c:v>3.4203</c:v>
                </c:pt>
                <c:pt idx="2">
                  <c:v>3.888645133503</c:v>
                </c:pt>
                <c:pt idx="3">
                  <c:v>4.407210788912931</c:v>
                </c:pt>
                <c:pt idx="4">
                  <c:v>4.977207219991243</c:v>
                </c:pt>
                <c:pt idx="5">
                  <c:v>5.598531007985017</c:v>
                </c:pt>
                <c:pt idx="6">
                  <c:v>6.269386126909109</c:v>
                </c:pt>
                <c:pt idx="7">
                  <c:v>6.985899475714174</c:v>
                </c:pt>
                <c:pt idx="8">
                  <c:v>7.741767729954327</c:v>
                </c:pt>
                <c:pt idx="9">
                  <c:v>8.527984048916591</c:v>
                </c:pt>
                <c:pt idx="10">
                  <c:v>9.332701831825893</c:v>
                </c:pt>
                <c:pt idx="11">
                  <c:v>10.14129483318026</c:v>
                </c:pt>
                <c:pt idx="12">
                  <c:v>10.93666487205198</c:v>
                </c:pt>
                <c:pt idx="13">
                  <c:v>11.69982747480647</c:v>
                </c:pt>
                <c:pt idx="14">
                  <c:v>12.41077192613486</c:v>
                </c:pt>
                <c:pt idx="15">
                  <c:v>13.04954895651102</c:v>
                </c:pt>
                <c:pt idx="16">
                  <c:v>13.59749432499343</c:v>
                </c:pt>
                <c:pt idx="17">
                  <c:v>14.03846039043274</c:v>
                </c:pt>
                <c:pt idx="18">
                  <c:v>14.35991096016322</c:v>
                </c:pt>
                <c:pt idx="19">
                  <c:v>14.55374417340549</c:v>
                </c:pt>
                <c:pt idx="20">
                  <c:v>14.61674415352806</c:v>
                </c:pt>
                <c:pt idx="21">
                  <c:v>14.55061738375046</c:v>
                </c:pt>
                <c:pt idx="22">
                  <c:v>14.36163149082102</c:v>
                </c:pt>
                <c:pt idx="23">
                  <c:v>14.05992832051659</c:v>
                </c:pt>
                <c:pt idx="24">
                  <c:v>13.6586189924936</c:v>
                </c:pt>
                <c:pt idx="25">
                  <c:v>13.17278125093201</c:v>
                </c:pt>
                <c:pt idx="26">
                  <c:v>12.61847056651755</c:v>
                </c:pt>
                <c:pt idx="27">
                  <c:v>12.01183241348426</c:v>
                </c:pt>
                <c:pt idx="28">
                  <c:v>11.36837205042042</c:v>
                </c:pt>
                <c:pt idx="29">
                  <c:v>10.70240729727431</c:v>
                </c:pt>
                <c:pt idx="30">
                  <c:v>10.02670423344511</c:v>
                </c:pt>
                <c:pt idx="31">
                  <c:v>9.352277780372374</c:v>
                </c:pt>
                <c:pt idx="32">
                  <c:v>8.688328909239832</c:v>
                </c:pt>
                <c:pt idx="33">
                  <c:v>8.04228648105356</c:v>
                </c:pt>
                <c:pt idx="34">
                  <c:v>7.419922652010715</c:v>
                </c:pt>
                <c:pt idx="35">
                  <c:v>6.825514531567269</c:v>
                </c:pt>
                <c:pt idx="36">
                  <c:v>6.262029855768241</c:v>
                </c:pt>
                <c:pt idx="37">
                  <c:v>5.731319759257468</c:v>
                </c:pt>
                <c:pt idx="38">
                  <c:v>5.23430663276275</c:v>
                </c:pt>
                <c:pt idx="39">
                  <c:v>4.7711592031781</c:v>
                </c:pt>
                <c:pt idx="40">
                  <c:v>4.341450263512113</c:v>
                </c:pt>
                <c:pt idx="41">
                  <c:v>3.94429494312715</c:v>
                </c:pt>
                <c:pt idx="42">
                  <c:v>3.57846915121442</c:v>
                </c:pt>
                <c:pt idx="43">
                  <c:v>3.242508982336182</c:v>
                </c:pt>
                <c:pt idx="44">
                  <c:v>2.934792576177475</c:v>
                </c:pt>
                <c:pt idx="45">
                  <c:v>2.653606293983723</c:v>
                </c:pt>
                <c:pt idx="46">
                  <c:v>2.397197210738385</c:v>
                </c:pt>
                <c:pt idx="47">
                  <c:v>2.16381390301291</c:v>
                </c:pt>
                <c:pt idx="48">
                  <c:v>1.951737396399366</c:v>
                </c:pt>
                <c:pt idx="49">
                  <c:v>1.759303966108896</c:v>
                </c:pt>
                <c:pt idx="50">
                  <c:v>1.584921289356381</c:v>
                </c:pt>
                <c:pt idx="51">
                  <c:v>1.427079248334729</c:v>
                </c:pt>
                <c:pt idx="52">
                  <c:v>1.28435649038518</c:v>
                </c:pt>
                <c:pt idx="53">
                  <c:v>1.155423674642048</c:v>
                </c:pt>
                <c:pt idx="54">
                  <c:v>1.039044175603483</c:v>
                </c:pt>
                <c:pt idx="55">
                  <c:v>0.934072874975527</c:v>
                </c:pt>
                <c:pt idx="56">
                  <c:v>0.839453553441724</c:v>
                </c:pt>
                <c:pt idx="57">
                  <c:v>0.754215292498817</c:v>
                </c:pt>
                <c:pt idx="58">
                  <c:v>0.677468211458833</c:v>
                </c:pt>
                <c:pt idx="59">
                  <c:v>0.608398794237142</c:v>
                </c:pt>
                <c:pt idx="60">
                  <c:v>0.546265002695275</c:v>
                </c:pt>
                <c:pt idx="61">
                  <c:v>0.490391326249552</c:v>
                </c:pt>
                <c:pt idx="62">
                  <c:v>0.44016387950963</c:v>
                </c:pt>
                <c:pt idx="63">
                  <c:v>0.395025629374655</c:v>
                </c:pt>
                <c:pt idx="64">
                  <c:v>0.35447180897846</c:v>
                </c:pt>
                <c:pt idx="65">
                  <c:v>0.318045557011789</c:v>
                </c:pt>
                <c:pt idx="66">
                  <c:v>0.285333806301827</c:v>
                </c:pt>
                <c:pt idx="67">
                  <c:v>0.255963434292899</c:v>
                </c:pt>
                <c:pt idx="68">
                  <c:v>0.229597679577058</c:v>
                </c:pt>
                <c:pt idx="69">
                  <c:v>0.205932822315765</c:v>
                </c:pt>
                <c:pt idx="70">
                  <c:v>0.184695121819422</c:v>
                </c:pt>
                <c:pt idx="71">
                  <c:v>0.16563800133942</c:v>
                </c:pt>
                <c:pt idx="72">
                  <c:v>0.148539467977199</c:v>
                </c:pt>
                <c:pt idx="73">
                  <c:v>0.13319975428403</c:v>
                </c:pt>
                <c:pt idx="74">
                  <c:v>0.11943916741981</c:v>
                </c:pt>
                <c:pt idx="75">
                  <c:v>0.107096131504039</c:v>
                </c:pt>
                <c:pt idx="76">
                  <c:v>0.0960254089048196</c:v>
                </c:pt>
                <c:pt idx="77">
                  <c:v>0.0860964865753893</c:v>
                </c:pt>
                <c:pt idx="78">
                  <c:v>0.0771921140870568</c:v>
                </c:pt>
                <c:pt idx="79">
                  <c:v>0.0692069806637074</c:v>
                </c:pt>
                <c:pt idx="80">
                  <c:v>0.062046519251425</c:v>
                </c:pt>
                <c:pt idx="81">
                  <c:v>0.0556258264229809</c:v>
                </c:pt>
                <c:pt idx="82">
                  <c:v>0.0498686876953851</c:v>
                </c:pt>
                <c:pt idx="83">
                  <c:v>0.0447066986105144</c:v>
                </c:pt>
                <c:pt idx="84">
                  <c:v>0.0400784726804603</c:v>
                </c:pt>
                <c:pt idx="85">
                  <c:v>0.0359289280212392</c:v>
                </c:pt>
                <c:pt idx="86">
                  <c:v>0.0322086451846158</c:v>
                </c:pt>
                <c:pt idx="87">
                  <c:v>0.0288732893441925</c:v>
                </c:pt>
                <c:pt idx="88">
                  <c:v>0.0258830905966363</c:v>
                </c:pt>
                <c:pt idx="89">
                  <c:v>0.0232023767013581</c:v>
                </c:pt>
                <c:pt idx="90">
                  <c:v>0.0207991531025396</c:v>
                </c:pt>
                <c:pt idx="91">
                  <c:v>0.0186447255572648</c:v>
                </c:pt>
                <c:pt idx="92">
                  <c:v>0.0167133611342931</c:v>
                </c:pt>
                <c:pt idx="93">
                  <c:v>0.0149819837516881</c:v>
                </c:pt>
                <c:pt idx="94">
                  <c:v>0.013429900790258</c:v>
                </c:pt>
                <c:pt idx="95">
                  <c:v>0.0120385576558421</c:v>
                </c:pt>
                <c:pt idx="96">
                  <c:v>0.0107913174691953</c:v>
                </c:pt>
                <c:pt idx="97">
                  <c:v>0.00967326333985344</c:v>
                </c:pt>
                <c:pt idx="98">
                  <c:v>0.00867102093210537</c:v>
                </c:pt>
                <c:pt idx="99">
                  <c:v>0.00777259925918302</c:v>
                </c:pt>
                <c:pt idx="100">
                  <c:v>0.00696724784800389</c:v>
                </c:pt>
              </c:numCache>
            </c:numRef>
          </c:yVal>
          <c:smooth val="1"/>
        </c:ser>
        <c:ser>
          <c:idx val="2"/>
          <c:order val="2"/>
          <c:tx>
            <c:strRef>
              <c:f>'6. Multi-Run'!$D$2</c:f>
              <c:strCache>
                <c:ptCount val="1"/>
                <c:pt idx="0">
                  <c:v>R</c:v>
                </c:pt>
              </c:strCache>
            </c:strRef>
          </c:tx>
          <c:spPr>
            <a:ln w="76200" cap="rnd" cmpd="sng" algn="ctr">
              <a:solidFill>
                <a:srgbClr val="006411"/>
              </a:solidFill>
              <a:prstDash val="solid"/>
              <a:round/>
              <a:headEnd type="none" w="med" len="med"/>
              <a:tailEnd type="none" w="med" len="med"/>
            </a:ln>
          </c:spPr>
          <c:marker>
            <c:symbol val="none"/>
          </c:marker>
          <c:xVal>
            <c:numRef>
              <c:f>'6. Multi-Run'!$A$3:$A$103</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'6. Multi-Run'!$D$3:$D$103</c:f>
              <c:numCache>
                <c:formatCode>0.00</c:formatCode>
                <c:ptCount val="101"/>
                <c:pt idx="0">
                  <c:v>0.0</c:v>
                </c:pt>
                <c:pt idx="1">
                  <c:v>0.54</c:v>
                </c:pt>
                <c:pt idx="2">
                  <c:v>1.155654</c:v>
                </c:pt>
                <c:pt idx="3">
                  <c:v>1.85561012403054</c:v>
                </c:pt>
                <c:pt idx="4">
                  <c:v>2.648908066034868</c:v>
                </c:pt>
                <c:pt idx="5">
                  <c:v>3.544805365633291</c:v>
                </c:pt>
                <c:pt idx="6">
                  <c:v>4.552540947070595</c:v>
                </c:pt>
                <c:pt idx="7">
                  <c:v>5.681030449914234</c:v>
                </c:pt>
                <c:pt idx="8">
                  <c:v>6.938492355542786</c:v>
                </c:pt>
                <c:pt idx="9">
                  <c:v>8.332010546934565</c:v>
                </c:pt>
                <c:pt idx="10">
                  <c:v>9.867047675739552</c:v>
                </c:pt>
                <c:pt idx="11">
                  <c:v>11.54693400546821</c:v>
                </c:pt>
                <c:pt idx="12">
                  <c:v>13.37236707544066</c:v>
                </c:pt>
                <c:pt idx="13">
                  <c:v>15.34096675241002</c:v>
                </c:pt>
                <c:pt idx="14">
                  <c:v>17.44693569787518</c:v>
                </c:pt>
                <c:pt idx="15">
                  <c:v>19.68087464457945</c:v>
                </c:pt>
                <c:pt idx="16">
                  <c:v>22.02979345675144</c:v>
                </c:pt>
                <c:pt idx="17">
                  <c:v>24.47734243525025</c:v>
                </c:pt>
                <c:pt idx="18">
                  <c:v>27.00426530552815</c:v>
                </c:pt>
                <c:pt idx="19">
                  <c:v>29.58904927835753</c:v>
                </c:pt>
                <c:pt idx="20">
                  <c:v>32.20872322957051</c:v>
                </c:pt>
                <c:pt idx="21">
                  <c:v>34.83973717720557</c:v>
                </c:pt>
                <c:pt idx="22">
                  <c:v>37.45884830628065</c:v>
                </c:pt>
                <c:pt idx="23">
                  <c:v>40.04394197462843</c:v>
                </c:pt>
                <c:pt idx="24">
                  <c:v>42.57472907232142</c:v>
                </c:pt>
                <c:pt idx="25">
                  <c:v>45.03328049097026</c:v>
                </c:pt>
                <c:pt idx="26">
                  <c:v>47.40438111613803</c:v>
                </c:pt>
                <c:pt idx="27">
                  <c:v>49.67570581811118</c:v>
                </c:pt>
                <c:pt idx="28">
                  <c:v>51.83783565253835</c:v>
                </c:pt>
                <c:pt idx="29">
                  <c:v>53.88414262161402</c:v>
                </c:pt>
                <c:pt idx="30">
                  <c:v>55.8105759351234</c:v>
                </c:pt>
                <c:pt idx="31">
                  <c:v>57.61538269714352</c:v>
                </c:pt>
                <c:pt idx="32">
                  <c:v>59.29879269761055</c:v>
                </c:pt>
                <c:pt idx="33">
                  <c:v>60.86269190127372</c:v>
                </c:pt>
                <c:pt idx="34">
                  <c:v>62.31030346786336</c:v>
                </c:pt>
                <c:pt idx="35">
                  <c:v>63.64588954522529</c:v>
                </c:pt>
                <c:pt idx="36">
                  <c:v>64.87448216090741</c:v>
                </c:pt>
                <c:pt idx="37">
                  <c:v>66.00164753494568</c:v>
                </c:pt>
                <c:pt idx="38">
                  <c:v>67.03328509161202</c:v>
                </c:pt>
                <c:pt idx="39">
                  <c:v>67.97546028550933</c:v>
                </c:pt>
                <c:pt idx="40">
                  <c:v>68.83426894208138</c:v>
                </c:pt>
                <c:pt idx="41">
                  <c:v>69.61572998951355</c:v>
                </c:pt>
                <c:pt idx="42">
                  <c:v>70.32570307927644</c:v>
                </c:pt>
                <c:pt idx="43">
                  <c:v>70.96982752649504</c:v>
                </c:pt>
                <c:pt idx="44">
                  <c:v>71.55347914331555</c:v>
                </c:pt>
                <c:pt idx="45">
                  <c:v>72.0817418070275</c:v>
                </c:pt>
                <c:pt idx="46">
                  <c:v>72.55939093994456</c:v>
                </c:pt>
                <c:pt idx="47">
                  <c:v>72.99088643787747</c:v>
                </c:pt>
                <c:pt idx="48">
                  <c:v>73.3803729404198</c:v>
                </c:pt>
                <c:pt idx="49">
                  <c:v>73.73168567177168</c:v>
                </c:pt>
                <c:pt idx="50">
                  <c:v>74.04836038567128</c:v>
                </c:pt>
                <c:pt idx="51">
                  <c:v>74.33364621775543</c:v>
                </c:pt>
                <c:pt idx="52">
                  <c:v>74.59052048245568</c:v>
                </c:pt>
                <c:pt idx="53">
                  <c:v>74.82170465072502</c:v>
                </c:pt>
                <c:pt idx="54">
                  <c:v>75.02968091216059</c:v>
                </c:pt>
                <c:pt idx="55">
                  <c:v>75.21670886376921</c:v>
                </c:pt>
                <c:pt idx="56">
                  <c:v>75.38484198126481</c:v>
                </c:pt>
                <c:pt idx="57">
                  <c:v>75.53594362088432</c:v>
                </c:pt>
                <c:pt idx="58">
                  <c:v>75.67170237353412</c:v>
                </c:pt>
                <c:pt idx="59">
                  <c:v>75.7936466515967</c:v>
                </c:pt>
                <c:pt idx="60">
                  <c:v>75.90315843455939</c:v>
                </c:pt>
                <c:pt idx="61">
                  <c:v>76.00148613504453</c:v>
                </c:pt>
                <c:pt idx="62">
                  <c:v>76.08975657376945</c:v>
                </c:pt>
                <c:pt idx="63">
                  <c:v>76.16898607208118</c:v>
                </c:pt>
                <c:pt idx="64">
                  <c:v>76.2400906853686</c:v>
                </c:pt>
                <c:pt idx="65">
                  <c:v>76.30389561098474</c:v>
                </c:pt>
                <c:pt idx="66">
                  <c:v>76.36114381124686</c:v>
                </c:pt>
                <c:pt idx="67">
                  <c:v>76.4125038963812</c:v>
                </c:pt>
                <c:pt idx="68">
                  <c:v>76.45857731455392</c:v>
                </c:pt>
                <c:pt idx="69">
                  <c:v>76.4999048968778</c:v>
                </c:pt>
                <c:pt idx="70">
                  <c:v>76.53697280489463</c:v>
                </c:pt>
                <c:pt idx="71">
                  <c:v>76.57021792682212</c:v>
                </c:pt>
                <c:pt idx="72">
                  <c:v>76.60003276706323</c:v>
                </c:pt>
                <c:pt idx="73">
                  <c:v>76.62676987129912</c:v>
                </c:pt>
                <c:pt idx="74">
                  <c:v>76.65074582707024</c:v>
                </c:pt>
                <c:pt idx="75">
                  <c:v>76.6722448772058</c:v>
                </c:pt>
                <c:pt idx="76">
                  <c:v>76.69152218087653</c:v>
                </c:pt>
                <c:pt idx="77">
                  <c:v>76.7088067544794</c:v>
                </c:pt>
                <c:pt idx="78">
                  <c:v>76.72430412206296</c:v>
                </c:pt>
                <c:pt idx="79">
                  <c:v>76.73819870259864</c:v>
                </c:pt>
                <c:pt idx="80">
                  <c:v>76.7506559591181</c:v>
                </c:pt>
                <c:pt idx="81">
                  <c:v>76.76182433258336</c:v>
                </c:pt>
                <c:pt idx="82">
                  <c:v>76.7718369813395</c:v>
                </c:pt>
                <c:pt idx="83">
                  <c:v>76.78081334512465</c:v>
                </c:pt>
                <c:pt idx="84">
                  <c:v>76.78886055087455</c:v>
                </c:pt>
                <c:pt idx="85">
                  <c:v>76.79607467595702</c:v>
                </c:pt>
                <c:pt idx="86">
                  <c:v>76.80254188300086</c:v>
                </c:pt>
                <c:pt idx="87">
                  <c:v>76.80833943913409</c:v>
                </c:pt>
                <c:pt idx="88">
                  <c:v>76.81353663121603</c:v>
                </c:pt>
                <c:pt idx="89">
                  <c:v>76.81819558752343</c:v>
                </c:pt>
                <c:pt idx="90">
                  <c:v>76.82237201532968</c:v>
                </c:pt>
                <c:pt idx="91">
                  <c:v>76.82611586288813</c:v>
                </c:pt>
                <c:pt idx="92">
                  <c:v>76.82947191348843</c:v>
                </c:pt>
                <c:pt idx="93">
                  <c:v>76.8324803184926</c:v>
                </c:pt>
                <c:pt idx="94">
                  <c:v>76.8351770755679</c:v>
                </c:pt>
                <c:pt idx="95">
                  <c:v>76.83759445771013</c:v>
                </c:pt>
                <c:pt idx="96">
                  <c:v>76.83976139808819</c:v>
                </c:pt>
                <c:pt idx="97">
                  <c:v>76.84170383523263</c:v>
                </c:pt>
                <c:pt idx="98">
                  <c:v>76.84344502263382</c:v>
                </c:pt>
                <c:pt idx="99">
                  <c:v>76.84500580640159</c:v>
                </c:pt>
                <c:pt idx="100">
                  <c:v>76.84640487426824</c:v>
                </c:pt>
              </c:numCache>
            </c:numRef>
          </c:yVal>
          <c:smooth val="1"/>
        </c:ser>
        <c:ser>
          <c:idx val="3"/>
          <c:order val="3"/>
          <c:tx>
            <c:v>S1</c:v>
          </c:tx>
          <c:spPr>
            <a:ln w="28575" cap="rnd" cmpd="sng" algn="ctr">
              <a:solidFill>
                <a:srgbClr val="3366FF"/>
              </a:solidFill>
              <a:prstDash val="sysDash"/>
              <a:round/>
              <a:headEnd type="none" w="med" len="med"/>
              <a:tailEnd type="none" w="med" len="med"/>
            </a:ln>
          </c:spPr>
          <c:marker>
            <c:symbol val="none"/>
          </c:marker>
          <c:xVal>
            <c:numRef>
              <c:f>'6. Multi-Run'!$A$3:$A$103</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'6. Multi-Run'!$F$3:$F$103</c:f>
              <c:numCache>
                <c:formatCode>0.00</c:formatCode>
                <c:ptCount val="101"/>
                <c:pt idx="0">
                  <c:v>97.0</c:v>
                </c:pt>
                <c:pt idx="1">
                  <c:v>97.0</c:v>
                </c:pt>
                <c:pt idx="2">
                  <c:v>97.0</c:v>
                </c:pt>
                <c:pt idx="3">
                  <c:v>97.0</c:v>
                </c:pt>
                <c:pt idx="4">
                  <c:v>97.0</c:v>
                </c:pt>
                <c:pt idx="5">
                  <c:v>97.0</c:v>
                </c:pt>
                <c:pt idx="6">
                  <c:v>97.0</c:v>
                </c:pt>
                <c:pt idx="7">
                  <c:v>97.0</c:v>
                </c:pt>
                <c:pt idx="8">
                  <c:v>97.0</c:v>
                </c:pt>
                <c:pt idx="9">
                  <c:v>97.0</c:v>
                </c:pt>
                <c:pt idx="10">
                  <c:v>97.0</c:v>
                </c:pt>
                <c:pt idx="11">
                  <c:v>97.0</c:v>
                </c:pt>
                <c:pt idx="12">
                  <c:v>97.0</c:v>
                </c:pt>
                <c:pt idx="13">
                  <c:v>97.0</c:v>
                </c:pt>
                <c:pt idx="14">
                  <c:v>97.0</c:v>
                </c:pt>
                <c:pt idx="15">
                  <c:v>97.0</c:v>
                </c:pt>
                <c:pt idx="16">
                  <c:v>97.0</c:v>
                </c:pt>
                <c:pt idx="17">
                  <c:v>97.0</c:v>
                </c:pt>
                <c:pt idx="18">
                  <c:v>97.0</c:v>
                </c:pt>
                <c:pt idx="19">
                  <c:v>97.0</c:v>
                </c:pt>
                <c:pt idx="20">
                  <c:v>97.0</c:v>
                </c:pt>
                <c:pt idx="21">
                  <c:v>97.0</c:v>
                </c:pt>
                <c:pt idx="22">
                  <c:v>97.0</c:v>
                </c:pt>
                <c:pt idx="23">
                  <c:v>97.0</c:v>
                </c:pt>
                <c:pt idx="24">
                  <c:v>97.0</c:v>
                </c:pt>
                <c:pt idx="25">
                  <c:v>97.0</c:v>
                </c:pt>
                <c:pt idx="26">
                  <c:v>97.0</c:v>
                </c:pt>
                <c:pt idx="27">
                  <c:v>97.0</c:v>
                </c:pt>
                <c:pt idx="28">
                  <c:v>97.0</c:v>
                </c:pt>
                <c:pt idx="29">
                  <c:v>97.0</c:v>
                </c:pt>
                <c:pt idx="30">
                  <c:v>97.0</c:v>
                </c:pt>
                <c:pt idx="31">
                  <c:v>97.0</c:v>
                </c:pt>
                <c:pt idx="32">
                  <c:v>97.0</c:v>
                </c:pt>
                <c:pt idx="33">
                  <c:v>97.0</c:v>
                </c:pt>
                <c:pt idx="34">
                  <c:v>97.0</c:v>
                </c:pt>
                <c:pt idx="35">
                  <c:v>97.0</c:v>
                </c:pt>
                <c:pt idx="36">
                  <c:v>97.0</c:v>
                </c:pt>
                <c:pt idx="37">
                  <c:v>97.0</c:v>
                </c:pt>
                <c:pt idx="38">
                  <c:v>97.0</c:v>
                </c:pt>
                <c:pt idx="39">
                  <c:v>97.0</c:v>
                </c:pt>
                <c:pt idx="40">
                  <c:v>97.0</c:v>
                </c:pt>
                <c:pt idx="41">
                  <c:v>97.0</c:v>
                </c:pt>
                <c:pt idx="42">
                  <c:v>97.0</c:v>
                </c:pt>
                <c:pt idx="43">
                  <c:v>97.0</c:v>
                </c:pt>
                <c:pt idx="44">
                  <c:v>97.0</c:v>
                </c:pt>
                <c:pt idx="45">
                  <c:v>97.0</c:v>
                </c:pt>
                <c:pt idx="46">
                  <c:v>97.0</c:v>
                </c:pt>
                <c:pt idx="47">
                  <c:v>97.0</c:v>
                </c:pt>
                <c:pt idx="48">
                  <c:v>97.0</c:v>
                </c:pt>
                <c:pt idx="49">
                  <c:v>97.0</c:v>
                </c:pt>
                <c:pt idx="50">
                  <c:v>97.0</c:v>
                </c:pt>
                <c:pt idx="51">
                  <c:v>97.0</c:v>
                </c:pt>
                <c:pt idx="52">
                  <c:v>97.0</c:v>
                </c:pt>
                <c:pt idx="53">
                  <c:v>97.0</c:v>
                </c:pt>
                <c:pt idx="54">
                  <c:v>97.0</c:v>
                </c:pt>
                <c:pt idx="55">
                  <c:v>97.0</c:v>
                </c:pt>
                <c:pt idx="56">
                  <c:v>97.0</c:v>
                </c:pt>
                <c:pt idx="57">
                  <c:v>97.0</c:v>
                </c:pt>
                <c:pt idx="58">
                  <c:v>97.0</c:v>
                </c:pt>
                <c:pt idx="59">
                  <c:v>97.0</c:v>
                </c:pt>
                <c:pt idx="60">
                  <c:v>97.0</c:v>
                </c:pt>
                <c:pt idx="61">
                  <c:v>97.0</c:v>
                </c:pt>
                <c:pt idx="62">
                  <c:v>97.0</c:v>
                </c:pt>
                <c:pt idx="63">
                  <c:v>97.0</c:v>
                </c:pt>
                <c:pt idx="64">
                  <c:v>97.0</c:v>
                </c:pt>
                <c:pt idx="65">
                  <c:v>97.0</c:v>
                </c:pt>
                <c:pt idx="66">
                  <c:v>97.0</c:v>
                </c:pt>
                <c:pt idx="67">
                  <c:v>97.0</c:v>
                </c:pt>
                <c:pt idx="68">
                  <c:v>97.0</c:v>
                </c:pt>
                <c:pt idx="69">
                  <c:v>97.0</c:v>
                </c:pt>
                <c:pt idx="70">
                  <c:v>97.0</c:v>
                </c:pt>
                <c:pt idx="71">
                  <c:v>97.0</c:v>
                </c:pt>
                <c:pt idx="72">
                  <c:v>97.0</c:v>
                </c:pt>
                <c:pt idx="73">
                  <c:v>97.0</c:v>
                </c:pt>
                <c:pt idx="74">
                  <c:v>97.0</c:v>
                </c:pt>
                <c:pt idx="75">
                  <c:v>97.0</c:v>
                </c:pt>
                <c:pt idx="76">
                  <c:v>97.0</c:v>
                </c:pt>
                <c:pt idx="77">
                  <c:v>97.0</c:v>
                </c:pt>
                <c:pt idx="78">
                  <c:v>97.0</c:v>
                </c:pt>
                <c:pt idx="79">
                  <c:v>97.0</c:v>
                </c:pt>
                <c:pt idx="80">
                  <c:v>97.0</c:v>
                </c:pt>
                <c:pt idx="81">
                  <c:v>97.0</c:v>
                </c:pt>
                <c:pt idx="82">
                  <c:v>97.0</c:v>
                </c:pt>
                <c:pt idx="83">
                  <c:v>97.0</c:v>
                </c:pt>
                <c:pt idx="84">
                  <c:v>97.0</c:v>
                </c:pt>
                <c:pt idx="85">
                  <c:v>97.0</c:v>
                </c:pt>
                <c:pt idx="86">
                  <c:v>97.0</c:v>
                </c:pt>
                <c:pt idx="87">
                  <c:v>97.0</c:v>
                </c:pt>
                <c:pt idx="88">
                  <c:v>97.0</c:v>
                </c:pt>
                <c:pt idx="89">
                  <c:v>97.0</c:v>
                </c:pt>
                <c:pt idx="90">
                  <c:v>97.0</c:v>
                </c:pt>
                <c:pt idx="91">
                  <c:v>97.0</c:v>
                </c:pt>
                <c:pt idx="92">
                  <c:v>97.0</c:v>
                </c:pt>
                <c:pt idx="93">
                  <c:v>97.0</c:v>
                </c:pt>
                <c:pt idx="94">
                  <c:v>97.0</c:v>
                </c:pt>
                <c:pt idx="95">
                  <c:v>97.0</c:v>
                </c:pt>
                <c:pt idx="96">
                  <c:v>97.0</c:v>
                </c:pt>
                <c:pt idx="97">
                  <c:v>97.0</c:v>
                </c:pt>
                <c:pt idx="98">
                  <c:v>97.0</c:v>
                </c:pt>
                <c:pt idx="99">
                  <c:v>97.0</c:v>
                </c:pt>
                <c:pt idx="100">
                  <c:v>97.0</c:v>
                </c:pt>
              </c:numCache>
            </c:numRef>
          </c:yVal>
          <c:smooth val="1"/>
        </c:ser>
        <c:ser>
          <c:idx val="4"/>
          <c:order val="4"/>
          <c:tx>
            <c:v>I1</c:v>
          </c:tx>
          <c:spPr>
            <a:ln w="28575" cap="rnd" cmpd="sng" algn="ctr">
              <a:solidFill>
                <a:srgbClr val="FF0000"/>
              </a:solidFill>
              <a:prstDash val="sysDash"/>
              <a:round/>
              <a:headEnd type="none" w="med" len="med"/>
              <a:tailEnd type="none" w="med" len="med"/>
            </a:ln>
          </c:spPr>
          <c:marker>
            <c:symbol val="none"/>
          </c:marker>
          <c:xVal>
            <c:numRef>
              <c:f>'6. Multi-Run'!$A$3:$A$103</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'6. Multi-Run'!$G$3:$G$103</c:f>
              <c:numCache>
                <c:formatCode>0.00</c:formatCode>
                <c:ptCount val="101"/>
                <c:pt idx="0">
                  <c:v>3.0</c:v>
                </c:pt>
                <c:pt idx="1">
                  <c:v>1.0</c:v>
                </c:pt>
                <c:pt idx="2">
                  <c:v>1.0</c:v>
                </c:pt>
                <c:pt idx="3">
                  <c:v>1.0</c:v>
                </c:pt>
                <c:pt idx="4">
                  <c:v>0.0</c:v>
                </c:pt>
                <c:pt idx="5">
                  <c:v>0.0</c:v>
                </c:pt>
                <c:pt idx="6">
                  <c:v>0.0</c:v>
                </c:pt>
                <c:pt idx="7">
                  <c:v>0.0</c:v>
                </c:pt>
                <c:pt idx="8">
                  <c:v>0.0</c:v>
                </c:pt>
                <c:pt idx="9">
                  <c:v>0.0</c:v>
                </c:pt>
                <c:pt idx="10">
                  <c:v>0.0</c:v>
                </c:pt>
                <c:pt idx="11">
                  <c:v>0.0</c:v>
                </c:pt>
                <c:pt idx="12">
                  <c:v>0.0</c:v>
                </c:pt>
                <c:pt idx="13">
                  <c:v>0.0</c:v>
                </c:pt>
                <c:pt idx="14">
                  <c:v>0.0</c:v>
                </c:pt>
                <c:pt idx="15">
                  <c:v>0.0</c:v>
                </c:pt>
                <c:pt idx="16">
                  <c:v>0.0</c:v>
                </c:pt>
                <c:pt idx="17">
                  <c:v>0.0</c:v>
                </c:pt>
                <c:pt idx="18">
                  <c:v>0.0</c:v>
                </c:pt>
                <c:pt idx="19">
                  <c:v>0.0</c:v>
                </c:pt>
                <c:pt idx="20">
                  <c:v>0.0</c:v>
                </c:pt>
                <c:pt idx="21">
                  <c:v>0.0</c:v>
                </c:pt>
                <c:pt idx="22">
                  <c:v>0.0</c:v>
                </c:pt>
                <c:pt idx="23">
                  <c:v>0.0</c:v>
                </c:pt>
                <c:pt idx="24">
                  <c:v>0.0</c:v>
                </c:pt>
                <c:pt idx="25">
                  <c:v>0.0</c:v>
                </c:pt>
                <c:pt idx="26">
                  <c:v>0.0</c:v>
                </c:pt>
                <c:pt idx="27">
                  <c:v>0.0</c:v>
                </c:pt>
                <c:pt idx="28">
                  <c:v>0.0</c:v>
                </c:pt>
                <c:pt idx="29">
                  <c:v>0.0</c:v>
                </c:pt>
                <c:pt idx="30">
                  <c:v>0.0</c:v>
                </c:pt>
                <c:pt idx="31">
                  <c:v>0.0</c:v>
                </c:pt>
                <c:pt idx="32">
                  <c:v>0.0</c:v>
                </c:pt>
                <c:pt idx="33">
                  <c:v>0.0</c:v>
                </c:pt>
                <c:pt idx="34">
                  <c:v>0.0</c:v>
                </c:pt>
                <c:pt idx="35">
                  <c:v>0.0</c:v>
                </c:pt>
                <c:pt idx="36">
                  <c:v>0.0</c:v>
                </c:pt>
                <c:pt idx="37">
                  <c:v>0.0</c:v>
                </c:pt>
                <c:pt idx="38">
                  <c:v>0.0</c:v>
                </c:pt>
                <c:pt idx="39">
                  <c:v>0.0</c:v>
                </c:pt>
                <c:pt idx="40">
                  <c:v>0.0</c:v>
                </c:pt>
                <c:pt idx="41">
                  <c:v>0.0</c:v>
                </c:pt>
                <c:pt idx="42">
                  <c:v>0.0</c:v>
                </c:pt>
                <c:pt idx="43">
                  <c:v>0.0</c:v>
                </c:pt>
                <c:pt idx="44">
                  <c:v>0.0</c:v>
                </c:pt>
                <c:pt idx="45">
                  <c:v>0.0</c:v>
                </c:pt>
                <c:pt idx="46">
                  <c:v>0.0</c:v>
                </c:pt>
                <c:pt idx="47">
                  <c:v>0.0</c:v>
                </c:pt>
                <c:pt idx="48">
                  <c:v>0.0</c:v>
                </c:pt>
                <c:pt idx="49">
                  <c:v>0.0</c:v>
                </c:pt>
                <c:pt idx="50">
                  <c:v>0.0</c:v>
                </c:pt>
                <c:pt idx="51">
                  <c:v>0.0</c:v>
                </c:pt>
                <c:pt idx="52">
                  <c:v>0.0</c:v>
                </c:pt>
                <c:pt idx="53">
                  <c:v>0.0</c:v>
                </c:pt>
                <c:pt idx="54">
                  <c:v>0.0</c:v>
                </c:pt>
                <c:pt idx="55">
                  <c:v>0.0</c:v>
                </c:pt>
                <c:pt idx="56">
                  <c:v>0.0</c:v>
                </c:pt>
                <c:pt idx="57">
                  <c:v>0.0</c:v>
                </c:pt>
                <c:pt idx="58">
                  <c:v>0.0</c:v>
                </c:pt>
                <c:pt idx="59">
                  <c:v>0.0</c:v>
                </c:pt>
                <c:pt idx="60">
                  <c:v>0.0</c:v>
                </c:pt>
                <c:pt idx="61">
                  <c:v>0.0</c:v>
                </c:pt>
                <c:pt idx="62">
                  <c:v>0.0</c:v>
                </c:pt>
                <c:pt idx="63">
                  <c:v>0.0</c:v>
                </c:pt>
                <c:pt idx="64">
                  <c:v>0.0</c:v>
                </c:pt>
                <c:pt idx="65">
                  <c:v>0.0</c:v>
                </c:pt>
                <c:pt idx="66">
                  <c:v>0.0</c:v>
                </c:pt>
                <c:pt idx="67">
                  <c:v>0.0</c:v>
                </c:pt>
                <c:pt idx="68">
                  <c:v>0.0</c:v>
                </c:pt>
                <c:pt idx="69">
                  <c:v>0.0</c:v>
                </c:pt>
                <c:pt idx="70">
                  <c:v>0.0</c:v>
                </c:pt>
                <c:pt idx="71">
                  <c:v>0.0</c:v>
                </c:pt>
                <c:pt idx="72">
                  <c:v>0.0</c:v>
                </c:pt>
                <c:pt idx="73">
                  <c:v>0.0</c:v>
                </c:pt>
                <c:pt idx="74">
                  <c:v>0.0</c:v>
                </c:pt>
                <c:pt idx="75">
                  <c:v>0.0</c:v>
                </c:pt>
                <c:pt idx="76">
                  <c:v>0.0</c:v>
                </c:pt>
                <c:pt idx="77">
                  <c:v>0.0</c:v>
                </c:pt>
                <c:pt idx="78">
                  <c:v>0.0</c:v>
                </c:pt>
                <c:pt idx="79">
                  <c:v>0.0</c:v>
                </c:pt>
                <c:pt idx="80">
                  <c:v>0.0</c:v>
                </c:pt>
                <c:pt idx="81">
                  <c:v>0.0</c:v>
                </c:pt>
                <c:pt idx="82">
                  <c:v>0.0</c:v>
                </c:pt>
                <c:pt idx="83">
                  <c:v>0.0</c:v>
                </c:pt>
                <c:pt idx="84">
                  <c:v>0.0</c:v>
                </c:pt>
                <c:pt idx="85">
                  <c:v>0.0</c:v>
                </c:pt>
                <c:pt idx="86">
                  <c:v>0.0</c:v>
                </c:pt>
                <c:pt idx="87">
                  <c:v>0.0</c:v>
                </c:pt>
                <c:pt idx="88">
                  <c:v>0.0</c:v>
                </c:pt>
                <c:pt idx="89">
                  <c:v>0.0</c:v>
                </c:pt>
                <c:pt idx="90">
                  <c:v>0.0</c:v>
                </c:pt>
                <c:pt idx="91">
                  <c:v>0.0</c:v>
                </c:pt>
                <c:pt idx="92">
                  <c:v>0.0</c:v>
                </c:pt>
                <c:pt idx="93">
                  <c:v>0.0</c:v>
                </c:pt>
                <c:pt idx="94">
                  <c:v>0.0</c:v>
                </c:pt>
                <c:pt idx="95">
                  <c:v>0.0</c:v>
                </c:pt>
                <c:pt idx="96">
                  <c:v>0.0</c:v>
                </c:pt>
                <c:pt idx="97">
                  <c:v>0.0</c:v>
                </c:pt>
                <c:pt idx="98">
                  <c:v>0.0</c:v>
                </c:pt>
                <c:pt idx="99">
                  <c:v>0.0</c:v>
                </c:pt>
                <c:pt idx="100">
                  <c:v>0.0</c:v>
                </c:pt>
              </c:numCache>
            </c:numRef>
          </c:yVal>
          <c:smooth val="1"/>
        </c:ser>
        <c:ser>
          <c:idx val="5"/>
          <c:order val="5"/>
          <c:tx>
            <c:v>R1</c:v>
          </c:tx>
          <c:spPr>
            <a:ln w="28575" cap="rnd" cmpd="sng" algn="ctr">
              <a:solidFill>
                <a:srgbClr val="008000"/>
              </a:solidFill>
              <a:prstDash val="sysDash"/>
              <a:round/>
              <a:headEnd type="none" w="med" len="med"/>
              <a:tailEnd type="none" w="med" len="med"/>
            </a:ln>
          </c:spPr>
          <c:marker>
            <c:symbol val="none"/>
          </c:marker>
          <c:xVal>
            <c:numRef>
              <c:f>'6. Multi-Run'!$A$3:$A$103</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'6. Multi-Run'!$H$3:$H$103</c:f>
              <c:numCache>
                <c:formatCode>0.00</c:formatCode>
                <c:ptCount val="101"/>
                <c:pt idx="0">
                  <c:v>0.0</c:v>
                </c:pt>
                <c:pt idx="1">
                  <c:v>2.0</c:v>
                </c:pt>
                <c:pt idx="2">
                  <c:v>2.0</c:v>
                </c:pt>
                <c:pt idx="3">
                  <c:v>2.0</c:v>
                </c:pt>
                <c:pt idx="4">
                  <c:v>3.0</c:v>
                </c:pt>
                <c:pt idx="5">
                  <c:v>3.0</c:v>
                </c:pt>
                <c:pt idx="6">
                  <c:v>3.0</c:v>
                </c:pt>
                <c:pt idx="7">
                  <c:v>3.0</c:v>
                </c:pt>
                <c:pt idx="8">
                  <c:v>3.0</c:v>
                </c:pt>
                <c:pt idx="9">
                  <c:v>3.0</c:v>
                </c:pt>
                <c:pt idx="10">
                  <c:v>3.0</c:v>
                </c:pt>
                <c:pt idx="11">
                  <c:v>3.0</c:v>
                </c:pt>
                <c:pt idx="12">
                  <c:v>3.0</c:v>
                </c:pt>
                <c:pt idx="13">
                  <c:v>3.0</c:v>
                </c:pt>
                <c:pt idx="14">
                  <c:v>3.0</c:v>
                </c:pt>
                <c:pt idx="15">
                  <c:v>3.0</c:v>
                </c:pt>
                <c:pt idx="16">
                  <c:v>3.0</c:v>
                </c:pt>
                <c:pt idx="17">
                  <c:v>3.0</c:v>
                </c:pt>
                <c:pt idx="18">
                  <c:v>3.0</c:v>
                </c:pt>
                <c:pt idx="19">
                  <c:v>3.0</c:v>
                </c:pt>
                <c:pt idx="20">
                  <c:v>3.0</c:v>
                </c:pt>
                <c:pt idx="21">
                  <c:v>3.0</c:v>
                </c:pt>
                <c:pt idx="22">
                  <c:v>3.0</c:v>
                </c:pt>
                <c:pt idx="23">
                  <c:v>3.0</c:v>
                </c:pt>
                <c:pt idx="24">
                  <c:v>3.0</c:v>
                </c:pt>
                <c:pt idx="25">
                  <c:v>3.0</c:v>
                </c:pt>
                <c:pt idx="26">
                  <c:v>3.0</c:v>
                </c:pt>
                <c:pt idx="27">
                  <c:v>3.0</c:v>
                </c:pt>
                <c:pt idx="28">
                  <c:v>3.0</c:v>
                </c:pt>
                <c:pt idx="29">
                  <c:v>3.0</c:v>
                </c:pt>
                <c:pt idx="30">
                  <c:v>3.0</c:v>
                </c:pt>
                <c:pt idx="31">
                  <c:v>3.0</c:v>
                </c:pt>
                <c:pt idx="32">
                  <c:v>3.0</c:v>
                </c:pt>
                <c:pt idx="33">
                  <c:v>3.0</c:v>
                </c:pt>
                <c:pt idx="34">
                  <c:v>3.0</c:v>
                </c:pt>
                <c:pt idx="35">
                  <c:v>3.0</c:v>
                </c:pt>
                <c:pt idx="36">
                  <c:v>3.0</c:v>
                </c:pt>
                <c:pt idx="37">
                  <c:v>3.0</c:v>
                </c:pt>
                <c:pt idx="38">
                  <c:v>3.0</c:v>
                </c:pt>
                <c:pt idx="39">
                  <c:v>3.0</c:v>
                </c:pt>
                <c:pt idx="40">
                  <c:v>3.0</c:v>
                </c:pt>
                <c:pt idx="41">
                  <c:v>3.0</c:v>
                </c:pt>
                <c:pt idx="42">
                  <c:v>3.0</c:v>
                </c:pt>
                <c:pt idx="43">
                  <c:v>3.0</c:v>
                </c:pt>
                <c:pt idx="44">
                  <c:v>3.0</c:v>
                </c:pt>
                <c:pt idx="45">
                  <c:v>3.0</c:v>
                </c:pt>
                <c:pt idx="46">
                  <c:v>3.0</c:v>
                </c:pt>
                <c:pt idx="47">
                  <c:v>3.0</c:v>
                </c:pt>
                <c:pt idx="48">
                  <c:v>3.0</c:v>
                </c:pt>
                <c:pt idx="49">
                  <c:v>3.0</c:v>
                </c:pt>
                <c:pt idx="50">
                  <c:v>3.0</c:v>
                </c:pt>
                <c:pt idx="51">
                  <c:v>3.0</c:v>
                </c:pt>
                <c:pt idx="52">
                  <c:v>3.0</c:v>
                </c:pt>
                <c:pt idx="53">
                  <c:v>3.0</c:v>
                </c:pt>
                <c:pt idx="54">
                  <c:v>3.0</c:v>
                </c:pt>
                <c:pt idx="55">
                  <c:v>3.0</c:v>
                </c:pt>
                <c:pt idx="56">
                  <c:v>3.0</c:v>
                </c:pt>
                <c:pt idx="57">
                  <c:v>3.0</c:v>
                </c:pt>
                <c:pt idx="58">
                  <c:v>3.0</c:v>
                </c:pt>
                <c:pt idx="59">
                  <c:v>3.0</c:v>
                </c:pt>
                <c:pt idx="60">
                  <c:v>3.0</c:v>
                </c:pt>
                <c:pt idx="61">
                  <c:v>3.0</c:v>
                </c:pt>
                <c:pt idx="62">
                  <c:v>3.0</c:v>
                </c:pt>
                <c:pt idx="63">
                  <c:v>3.0</c:v>
                </c:pt>
                <c:pt idx="64">
                  <c:v>3.0</c:v>
                </c:pt>
                <c:pt idx="65">
                  <c:v>3.0</c:v>
                </c:pt>
                <c:pt idx="66">
                  <c:v>3.0</c:v>
                </c:pt>
                <c:pt idx="67">
                  <c:v>3.0</c:v>
                </c:pt>
                <c:pt idx="68">
                  <c:v>3.0</c:v>
                </c:pt>
                <c:pt idx="69">
                  <c:v>3.0</c:v>
                </c:pt>
                <c:pt idx="70">
                  <c:v>3.0</c:v>
                </c:pt>
                <c:pt idx="71">
                  <c:v>3.0</c:v>
                </c:pt>
                <c:pt idx="72">
                  <c:v>3.0</c:v>
                </c:pt>
                <c:pt idx="73">
                  <c:v>3.0</c:v>
                </c:pt>
                <c:pt idx="74">
                  <c:v>3.0</c:v>
                </c:pt>
                <c:pt idx="75">
                  <c:v>3.0</c:v>
                </c:pt>
                <c:pt idx="76">
                  <c:v>3.0</c:v>
                </c:pt>
                <c:pt idx="77">
                  <c:v>3.0</c:v>
                </c:pt>
                <c:pt idx="78">
                  <c:v>3.0</c:v>
                </c:pt>
                <c:pt idx="79">
                  <c:v>3.0</c:v>
                </c:pt>
                <c:pt idx="80">
                  <c:v>3.0</c:v>
                </c:pt>
                <c:pt idx="81">
                  <c:v>3.0</c:v>
                </c:pt>
                <c:pt idx="82">
                  <c:v>3.0</c:v>
                </c:pt>
                <c:pt idx="83">
                  <c:v>3.0</c:v>
                </c:pt>
                <c:pt idx="84">
                  <c:v>3.0</c:v>
                </c:pt>
                <c:pt idx="85">
                  <c:v>3.0</c:v>
                </c:pt>
                <c:pt idx="86">
                  <c:v>3.0</c:v>
                </c:pt>
                <c:pt idx="87">
                  <c:v>3.0</c:v>
                </c:pt>
                <c:pt idx="88">
                  <c:v>3.0</c:v>
                </c:pt>
                <c:pt idx="89">
                  <c:v>3.0</c:v>
                </c:pt>
                <c:pt idx="90">
                  <c:v>3.0</c:v>
                </c:pt>
                <c:pt idx="91">
                  <c:v>3.0</c:v>
                </c:pt>
                <c:pt idx="92">
                  <c:v>3.0</c:v>
                </c:pt>
                <c:pt idx="93">
                  <c:v>3.0</c:v>
                </c:pt>
                <c:pt idx="94">
                  <c:v>3.0</c:v>
                </c:pt>
                <c:pt idx="95">
                  <c:v>3.0</c:v>
                </c:pt>
                <c:pt idx="96">
                  <c:v>3.0</c:v>
                </c:pt>
                <c:pt idx="97">
                  <c:v>3.0</c:v>
                </c:pt>
                <c:pt idx="98">
                  <c:v>3.0</c:v>
                </c:pt>
                <c:pt idx="99">
                  <c:v>3.0</c:v>
                </c:pt>
                <c:pt idx="100">
                  <c:v>3.0</c:v>
                </c:pt>
              </c:numCache>
            </c:numRef>
          </c:yVal>
          <c:smooth val="1"/>
        </c:ser>
        <c:ser>
          <c:idx val="6"/>
          <c:order val="6"/>
          <c:tx>
            <c:v>S2</c:v>
          </c:tx>
          <c:spPr>
            <a:ln w="28575" cap="rnd" cmpd="sng" algn="ctr">
              <a:solidFill>
                <a:srgbClr val="3366FF"/>
              </a:solidFill>
              <a:prstDash val="solid"/>
              <a:round/>
              <a:headEnd type="none" w="med" len="med"/>
              <a:tailEnd type="none" w="med" len="med"/>
            </a:ln>
          </c:spPr>
          <c:marker>
            <c:symbol val="none"/>
          </c:marker>
          <c:xVal>
            <c:numRef>
              <c:f>'6. Multi-Run'!$A$3:$A$103</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'6. Multi-Run'!$J$3:$J$103</c:f>
              <c:numCache>
                <c:formatCode>0.00</c:formatCode>
                <c:ptCount val="101"/>
                <c:pt idx="0">
                  <c:v>97.0</c:v>
                </c:pt>
                <c:pt idx="1">
                  <c:v>95.0</c:v>
                </c:pt>
                <c:pt idx="2">
                  <c:v>93.0</c:v>
                </c:pt>
                <c:pt idx="3">
                  <c:v>92.0</c:v>
                </c:pt>
                <c:pt idx="4">
                  <c:v>92.0</c:v>
                </c:pt>
                <c:pt idx="5">
                  <c:v>89.0</c:v>
                </c:pt>
                <c:pt idx="6">
                  <c:v>89.0</c:v>
                </c:pt>
                <c:pt idx="7">
                  <c:v>86.0</c:v>
                </c:pt>
                <c:pt idx="8">
                  <c:v>86.0</c:v>
                </c:pt>
                <c:pt idx="9">
                  <c:v>84.0</c:v>
                </c:pt>
                <c:pt idx="10">
                  <c:v>81.0</c:v>
                </c:pt>
                <c:pt idx="11">
                  <c:v>74.0</c:v>
                </c:pt>
                <c:pt idx="12">
                  <c:v>71.0</c:v>
                </c:pt>
                <c:pt idx="13">
                  <c:v>68.0</c:v>
                </c:pt>
                <c:pt idx="14">
                  <c:v>65.0</c:v>
                </c:pt>
                <c:pt idx="15">
                  <c:v>63.0</c:v>
                </c:pt>
                <c:pt idx="16">
                  <c:v>61.0</c:v>
                </c:pt>
                <c:pt idx="17">
                  <c:v>61.0</c:v>
                </c:pt>
                <c:pt idx="18">
                  <c:v>59.0</c:v>
                </c:pt>
                <c:pt idx="19">
                  <c:v>57.0</c:v>
                </c:pt>
                <c:pt idx="20">
                  <c:v>57.0</c:v>
                </c:pt>
                <c:pt idx="21">
                  <c:v>54.0</c:v>
                </c:pt>
                <c:pt idx="22">
                  <c:v>53.0</c:v>
                </c:pt>
                <c:pt idx="23">
                  <c:v>53.0</c:v>
                </c:pt>
                <c:pt idx="24">
                  <c:v>52.0</c:v>
                </c:pt>
                <c:pt idx="25">
                  <c:v>52.0</c:v>
                </c:pt>
                <c:pt idx="26">
                  <c:v>51.0</c:v>
                </c:pt>
                <c:pt idx="27">
                  <c:v>51.0</c:v>
                </c:pt>
                <c:pt idx="28">
                  <c:v>51.0</c:v>
                </c:pt>
                <c:pt idx="29">
                  <c:v>50.0</c:v>
                </c:pt>
                <c:pt idx="30">
                  <c:v>47.0</c:v>
                </c:pt>
                <c:pt idx="31">
                  <c:v>43.0</c:v>
                </c:pt>
                <c:pt idx="32">
                  <c:v>41.0</c:v>
                </c:pt>
                <c:pt idx="33">
                  <c:v>41.0</c:v>
                </c:pt>
                <c:pt idx="34">
                  <c:v>39.0</c:v>
                </c:pt>
                <c:pt idx="35">
                  <c:v>38.0</c:v>
                </c:pt>
                <c:pt idx="36">
                  <c:v>36.0</c:v>
                </c:pt>
                <c:pt idx="37">
                  <c:v>35.0</c:v>
                </c:pt>
                <c:pt idx="38">
                  <c:v>35.0</c:v>
                </c:pt>
                <c:pt idx="39">
                  <c:v>34.0</c:v>
                </c:pt>
                <c:pt idx="40">
                  <c:v>33.0</c:v>
                </c:pt>
                <c:pt idx="41">
                  <c:v>33.0</c:v>
                </c:pt>
                <c:pt idx="42">
                  <c:v>31.0</c:v>
                </c:pt>
                <c:pt idx="43">
                  <c:v>31.0</c:v>
                </c:pt>
                <c:pt idx="44">
                  <c:v>31.0</c:v>
                </c:pt>
                <c:pt idx="45">
                  <c:v>30.0</c:v>
                </c:pt>
                <c:pt idx="46">
                  <c:v>30.0</c:v>
                </c:pt>
                <c:pt idx="47">
                  <c:v>29.0</c:v>
                </c:pt>
                <c:pt idx="48">
                  <c:v>29.0</c:v>
                </c:pt>
                <c:pt idx="49">
                  <c:v>29.0</c:v>
                </c:pt>
                <c:pt idx="50">
                  <c:v>29.0</c:v>
                </c:pt>
                <c:pt idx="51">
                  <c:v>29.0</c:v>
                </c:pt>
                <c:pt idx="52">
                  <c:v>29.0</c:v>
                </c:pt>
                <c:pt idx="53">
                  <c:v>29.0</c:v>
                </c:pt>
                <c:pt idx="54">
                  <c:v>29.0</c:v>
                </c:pt>
                <c:pt idx="55">
                  <c:v>29.0</c:v>
                </c:pt>
                <c:pt idx="56">
                  <c:v>29.0</c:v>
                </c:pt>
                <c:pt idx="57">
                  <c:v>29.0</c:v>
                </c:pt>
                <c:pt idx="58">
                  <c:v>29.0</c:v>
                </c:pt>
                <c:pt idx="59">
                  <c:v>29.0</c:v>
                </c:pt>
                <c:pt idx="60">
                  <c:v>29.0</c:v>
                </c:pt>
                <c:pt idx="61">
                  <c:v>29.0</c:v>
                </c:pt>
                <c:pt idx="62">
                  <c:v>29.0</c:v>
                </c:pt>
                <c:pt idx="63">
                  <c:v>29.0</c:v>
                </c:pt>
                <c:pt idx="64">
                  <c:v>29.0</c:v>
                </c:pt>
                <c:pt idx="65">
                  <c:v>29.0</c:v>
                </c:pt>
                <c:pt idx="66">
                  <c:v>29.0</c:v>
                </c:pt>
                <c:pt idx="67">
                  <c:v>29.0</c:v>
                </c:pt>
                <c:pt idx="68">
                  <c:v>29.0</c:v>
                </c:pt>
                <c:pt idx="69">
                  <c:v>29.0</c:v>
                </c:pt>
                <c:pt idx="70">
                  <c:v>29.0</c:v>
                </c:pt>
                <c:pt idx="71">
                  <c:v>29.0</c:v>
                </c:pt>
                <c:pt idx="72">
                  <c:v>29.0</c:v>
                </c:pt>
                <c:pt idx="73">
                  <c:v>29.0</c:v>
                </c:pt>
                <c:pt idx="74">
                  <c:v>29.0</c:v>
                </c:pt>
                <c:pt idx="75">
                  <c:v>29.0</c:v>
                </c:pt>
                <c:pt idx="76">
                  <c:v>29.0</c:v>
                </c:pt>
                <c:pt idx="77">
                  <c:v>29.0</c:v>
                </c:pt>
                <c:pt idx="78">
                  <c:v>29.0</c:v>
                </c:pt>
                <c:pt idx="79">
                  <c:v>29.0</c:v>
                </c:pt>
                <c:pt idx="80">
                  <c:v>29.0</c:v>
                </c:pt>
                <c:pt idx="81">
                  <c:v>29.0</c:v>
                </c:pt>
                <c:pt idx="82">
                  <c:v>29.0</c:v>
                </c:pt>
                <c:pt idx="83">
                  <c:v>29.0</c:v>
                </c:pt>
                <c:pt idx="84">
                  <c:v>29.0</c:v>
                </c:pt>
                <c:pt idx="85">
                  <c:v>29.0</c:v>
                </c:pt>
                <c:pt idx="86">
                  <c:v>29.0</c:v>
                </c:pt>
                <c:pt idx="87">
                  <c:v>29.0</c:v>
                </c:pt>
                <c:pt idx="88">
                  <c:v>29.0</c:v>
                </c:pt>
                <c:pt idx="89">
                  <c:v>29.0</c:v>
                </c:pt>
                <c:pt idx="90">
                  <c:v>29.0</c:v>
                </c:pt>
                <c:pt idx="91">
                  <c:v>29.0</c:v>
                </c:pt>
                <c:pt idx="92">
                  <c:v>29.0</c:v>
                </c:pt>
                <c:pt idx="93">
                  <c:v>29.0</c:v>
                </c:pt>
                <c:pt idx="94">
                  <c:v>29.0</c:v>
                </c:pt>
                <c:pt idx="95">
                  <c:v>29.0</c:v>
                </c:pt>
                <c:pt idx="96">
                  <c:v>29.0</c:v>
                </c:pt>
                <c:pt idx="97">
                  <c:v>29.0</c:v>
                </c:pt>
                <c:pt idx="98">
                  <c:v>29.0</c:v>
                </c:pt>
                <c:pt idx="99">
                  <c:v>29.0</c:v>
                </c:pt>
                <c:pt idx="100">
                  <c:v>29.0</c:v>
                </c:pt>
              </c:numCache>
            </c:numRef>
          </c:yVal>
          <c:smooth val="1"/>
        </c:ser>
        <c:ser>
          <c:idx val="7"/>
          <c:order val="7"/>
          <c:tx>
            <c:v>I2</c:v>
          </c:tx>
          <c:spPr>
            <a:ln w="25400">
              <a:solidFill>
                <a:srgbClr val="DD2D32"/>
              </a:solidFill>
              <a:prstDash val="solid"/>
            </a:ln>
          </c:spPr>
          <c:marker>
            <c:symbol val="none"/>
          </c:marker>
          <c:xVal>
            <c:numRef>
              <c:f>'6. Multi-Run'!$A$3:$A$103</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'6. Multi-Run'!$K$3:$K$103</c:f>
              <c:numCache>
                <c:formatCode>0.00</c:formatCode>
                <c:ptCount val="101"/>
                <c:pt idx="0">
                  <c:v>3.0</c:v>
                </c:pt>
                <c:pt idx="1">
                  <c:v>5.0</c:v>
                </c:pt>
                <c:pt idx="2">
                  <c:v>7.0</c:v>
                </c:pt>
                <c:pt idx="3">
                  <c:v>7.0</c:v>
                </c:pt>
                <c:pt idx="4">
                  <c:v>7.0</c:v>
                </c:pt>
                <c:pt idx="5">
                  <c:v>10.0</c:v>
                </c:pt>
                <c:pt idx="6">
                  <c:v>9.0</c:v>
                </c:pt>
                <c:pt idx="7">
                  <c:v>12.0</c:v>
                </c:pt>
                <c:pt idx="8">
                  <c:v>10.0</c:v>
                </c:pt>
                <c:pt idx="9">
                  <c:v>11.0</c:v>
                </c:pt>
                <c:pt idx="10">
                  <c:v>11.0</c:v>
                </c:pt>
                <c:pt idx="11">
                  <c:v>16.0</c:v>
                </c:pt>
                <c:pt idx="12">
                  <c:v>15.0</c:v>
                </c:pt>
                <c:pt idx="13">
                  <c:v>13.0</c:v>
                </c:pt>
                <c:pt idx="14">
                  <c:v>13.0</c:v>
                </c:pt>
                <c:pt idx="15">
                  <c:v>11.0</c:v>
                </c:pt>
                <c:pt idx="16">
                  <c:v>9.0</c:v>
                </c:pt>
                <c:pt idx="17">
                  <c:v>7.0</c:v>
                </c:pt>
                <c:pt idx="18">
                  <c:v>9.0</c:v>
                </c:pt>
                <c:pt idx="19">
                  <c:v>10.0</c:v>
                </c:pt>
                <c:pt idx="20">
                  <c:v>9.0</c:v>
                </c:pt>
                <c:pt idx="21">
                  <c:v>11.0</c:v>
                </c:pt>
                <c:pt idx="22">
                  <c:v>10.0</c:v>
                </c:pt>
                <c:pt idx="23">
                  <c:v>7.0</c:v>
                </c:pt>
                <c:pt idx="24">
                  <c:v>7.0</c:v>
                </c:pt>
                <c:pt idx="25">
                  <c:v>5.0</c:v>
                </c:pt>
                <c:pt idx="26">
                  <c:v>6.0</c:v>
                </c:pt>
                <c:pt idx="27">
                  <c:v>5.0</c:v>
                </c:pt>
                <c:pt idx="28">
                  <c:v>5.0</c:v>
                </c:pt>
                <c:pt idx="29">
                  <c:v>5.0</c:v>
                </c:pt>
                <c:pt idx="30">
                  <c:v>8.0</c:v>
                </c:pt>
                <c:pt idx="31">
                  <c:v>10.0</c:v>
                </c:pt>
                <c:pt idx="32">
                  <c:v>10.0</c:v>
                </c:pt>
                <c:pt idx="33">
                  <c:v>10.0</c:v>
                </c:pt>
                <c:pt idx="34">
                  <c:v>7.0</c:v>
                </c:pt>
                <c:pt idx="35">
                  <c:v>7.0</c:v>
                </c:pt>
                <c:pt idx="36">
                  <c:v>8.0</c:v>
                </c:pt>
                <c:pt idx="37">
                  <c:v>8.0</c:v>
                </c:pt>
                <c:pt idx="38">
                  <c:v>8.0</c:v>
                </c:pt>
                <c:pt idx="39">
                  <c:v>8.0</c:v>
                </c:pt>
                <c:pt idx="40">
                  <c:v>7.0</c:v>
                </c:pt>
                <c:pt idx="41">
                  <c:v>6.0</c:v>
                </c:pt>
                <c:pt idx="42">
                  <c:v>8.0</c:v>
                </c:pt>
                <c:pt idx="43">
                  <c:v>7.0</c:v>
                </c:pt>
                <c:pt idx="44">
                  <c:v>7.0</c:v>
                </c:pt>
                <c:pt idx="45">
                  <c:v>4.0</c:v>
                </c:pt>
                <c:pt idx="46">
                  <c:v>4.0</c:v>
                </c:pt>
                <c:pt idx="47">
                  <c:v>4.0</c:v>
                </c:pt>
                <c:pt idx="48">
                  <c:v>4.0</c:v>
                </c:pt>
                <c:pt idx="49">
                  <c:v>3.0</c:v>
                </c:pt>
                <c:pt idx="50">
                  <c:v>3.0</c:v>
                </c:pt>
                <c:pt idx="51">
                  <c:v>3.0</c:v>
                </c:pt>
                <c:pt idx="52">
                  <c:v>2.0</c:v>
                </c:pt>
                <c:pt idx="53">
                  <c:v>2.0</c:v>
                </c:pt>
                <c:pt idx="54">
                  <c:v>2.0</c:v>
                </c:pt>
                <c:pt idx="55">
                  <c:v>2.0</c:v>
                </c:pt>
                <c:pt idx="56">
                  <c:v>2.0</c:v>
                </c:pt>
                <c:pt idx="57">
                  <c:v>1.0</c:v>
                </c:pt>
                <c:pt idx="58">
                  <c:v>1.0</c:v>
                </c:pt>
                <c:pt idx="59">
                  <c:v>1.0</c:v>
                </c:pt>
                <c:pt idx="60">
                  <c:v>0.0</c:v>
                </c:pt>
                <c:pt idx="61">
                  <c:v>0.0</c:v>
                </c:pt>
                <c:pt idx="62">
                  <c:v>0.0</c:v>
                </c:pt>
                <c:pt idx="63">
                  <c:v>0.0</c:v>
                </c:pt>
                <c:pt idx="64">
                  <c:v>0.0</c:v>
                </c:pt>
                <c:pt idx="65">
                  <c:v>0.0</c:v>
                </c:pt>
                <c:pt idx="66">
                  <c:v>0.0</c:v>
                </c:pt>
                <c:pt idx="67">
                  <c:v>0.0</c:v>
                </c:pt>
                <c:pt idx="68">
                  <c:v>0.0</c:v>
                </c:pt>
                <c:pt idx="69">
                  <c:v>0.0</c:v>
                </c:pt>
                <c:pt idx="70">
                  <c:v>0.0</c:v>
                </c:pt>
                <c:pt idx="71">
                  <c:v>0.0</c:v>
                </c:pt>
                <c:pt idx="72">
                  <c:v>0.0</c:v>
                </c:pt>
                <c:pt idx="73">
                  <c:v>0.0</c:v>
                </c:pt>
                <c:pt idx="74">
                  <c:v>0.0</c:v>
                </c:pt>
                <c:pt idx="75">
                  <c:v>0.0</c:v>
                </c:pt>
                <c:pt idx="76">
                  <c:v>0.0</c:v>
                </c:pt>
                <c:pt idx="77">
                  <c:v>0.0</c:v>
                </c:pt>
                <c:pt idx="78">
                  <c:v>0.0</c:v>
                </c:pt>
                <c:pt idx="79">
                  <c:v>0.0</c:v>
                </c:pt>
                <c:pt idx="80">
                  <c:v>0.0</c:v>
                </c:pt>
                <c:pt idx="81">
                  <c:v>0.0</c:v>
                </c:pt>
                <c:pt idx="82">
                  <c:v>0.0</c:v>
                </c:pt>
                <c:pt idx="83">
                  <c:v>0.0</c:v>
                </c:pt>
                <c:pt idx="84">
                  <c:v>0.0</c:v>
                </c:pt>
                <c:pt idx="85">
                  <c:v>0.0</c:v>
                </c:pt>
                <c:pt idx="86">
                  <c:v>0.0</c:v>
                </c:pt>
                <c:pt idx="87">
                  <c:v>0.0</c:v>
                </c:pt>
                <c:pt idx="88">
                  <c:v>0.0</c:v>
                </c:pt>
                <c:pt idx="89">
                  <c:v>0.0</c:v>
                </c:pt>
                <c:pt idx="90">
                  <c:v>0.0</c:v>
                </c:pt>
                <c:pt idx="91">
                  <c:v>0.0</c:v>
                </c:pt>
                <c:pt idx="92">
                  <c:v>0.0</c:v>
                </c:pt>
                <c:pt idx="93">
                  <c:v>0.0</c:v>
                </c:pt>
                <c:pt idx="94">
                  <c:v>0.0</c:v>
                </c:pt>
                <c:pt idx="95">
                  <c:v>0.0</c:v>
                </c:pt>
                <c:pt idx="96">
                  <c:v>0.0</c:v>
                </c:pt>
                <c:pt idx="97">
                  <c:v>0.0</c:v>
                </c:pt>
                <c:pt idx="98">
                  <c:v>0.0</c:v>
                </c:pt>
                <c:pt idx="99">
                  <c:v>0.0</c:v>
                </c:pt>
                <c:pt idx="100">
                  <c:v>0.0</c:v>
                </c:pt>
              </c:numCache>
            </c:numRef>
          </c:yVal>
          <c:smooth val="1"/>
        </c:ser>
        <c:ser>
          <c:idx val="8"/>
          <c:order val="8"/>
          <c:tx>
            <c:v>R2</c:v>
          </c:tx>
          <c:spPr>
            <a:ln>
              <a:solidFill>
                <a:srgbClr val="0B630F"/>
              </a:solidFill>
            </a:ln>
          </c:spPr>
          <c:marker>
            <c:symbol val="none"/>
          </c:marker>
          <c:xVal>
            <c:numRef>
              <c:f>'6. Multi-Run'!$A$3:$A$103</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'6. Multi-Run'!$L$3:$L$103</c:f>
              <c:numCache>
                <c:formatCode>0.00</c:formatCode>
                <c:ptCount val="101"/>
                <c:pt idx="0">
                  <c:v>0.0</c:v>
                </c:pt>
                <c:pt idx="1">
                  <c:v>0.0</c:v>
                </c:pt>
                <c:pt idx="2">
                  <c:v>0.0</c:v>
                </c:pt>
                <c:pt idx="3">
                  <c:v>1.0</c:v>
                </c:pt>
                <c:pt idx="4">
                  <c:v>1.0</c:v>
                </c:pt>
                <c:pt idx="5">
                  <c:v>1.0</c:v>
                </c:pt>
                <c:pt idx="6">
                  <c:v>2.0</c:v>
                </c:pt>
                <c:pt idx="7">
                  <c:v>2.0</c:v>
                </c:pt>
                <c:pt idx="8">
                  <c:v>4.0</c:v>
                </c:pt>
                <c:pt idx="9">
                  <c:v>5.0</c:v>
                </c:pt>
                <c:pt idx="10">
                  <c:v>8.0</c:v>
                </c:pt>
                <c:pt idx="11">
                  <c:v>10.0</c:v>
                </c:pt>
                <c:pt idx="12">
                  <c:v>14.0</c:v>
                </c:pt>
                <c:pt idx="13">
                  <c:v>19.0</c:v>
                </c:pt>
                <c:pt idx="14">
                  <c:v>22.0</c:v>
                </c:pt>
                <c:pt idx="15">
                  <c:v>26.0</c:v>
                </c:pt>
                <c:pt idx="16">
                  <c:v>30.0</c:v>
                </c:pt>
                <c:pt idx="17">
                  <c:v>32.0</c:v>
                </c:pt>
                <c:pt idx="18">
                  <c:v>32.0</c:v>
                </c:pt>
                <c:pt idx="19">
                  <c:v>33.0</c:v>
                </c:pt>
                <c:pt idx="20">
                  <c:v>34.0</c:v>
                </c:pt>
                <c:pt idx="21">
                  <c:v>35.0</c:v>
                </c:pt>
                <c:pt idx="22">
                  <c:v>37.0</c:v>
                </c:pt>
                <c:pt idx="23">
                  <c:v>40.0</c:v>
                </c:pt>
                <c:pt idx="24">
                  <c:v>41.0</c:v>
                </c:pt>
                <c:pt idx="25">
                  <c:v>43.0</c:v>
                </c:pt>
                <c:pt idx="26">
                  <c:v>43.0</c:v>
                </c:pt>
                <c:pt idx="27">
                  <c:v>44.0</c:v>
                </c:pt>
                <c:pt idx="28">
                  <c:v>44.0</c:v>
                </c:pt>
                <c:pt idx="29">
                  <c:v>45.0</c:v>
                </c:pt>
                <c:pt idx="30">
                  <c:v>45.0</c:v>
                </c:pt>
                <c:pt idx="31">
                  <c:v>47.0</c:v>
                </c:pt>
                <c:pt idx="32">
                  <c:v>49.0</c:v>
                </c:pt>
                <c:pt idx="33">
                  <c:v>49.0</c:v>
                </c:pt>
                <c:pt idx="34">
                  <c:v>54.0</c:v>
                </c:pt>
                <c:pt idx="35">
                  <c:v>55.0</c:v>
                </c:pt>
                <c:pt idx="36">
                  <c:v>56.0</c:v>
                </c:pt>
                <c:pt idx="37">
                  <c:v>57.0</c:v>
                </c:pt>
                <c:pt idx="38">
                  <c:v>57.0</c:v>
                </c:pt>
                <c:pt idx="39">
                  <c:v>58.0</c:v>
                </c:pt>
                <c:pt idx="40">
                  <c:v>60.0</c:v>
                </c:pt>
                <c:pt idx="41">
                  <c:v>61.0</c:v>
                </c:pt>
                <c:pt idx="42">
                  <c:v>61.0</c:v>
                </c:pt>
                <c:pt idx="43">
                  <c:v>62.0</c:v>
                </c:pt>
                <c:pt idx="44">
                  <c:v>62.0</c:v>
                </c:pt>
                <c:pt idx="45">
                  <c:v>66.0</c:v>
                </c:pt>
                <c:pt idx="46">
                  <c:v>66.0</c:v>
                </c:pt>
                <c:pt idx="47">
                  <c:v>67.0</c:v>
                </c:pt>
                <c:pt idx="48">
                  <c:v>67.0</c:v>
                </c:pt>
                <c:pt idx="49">
                  <c:v>68.0</c:v>
                </c:pt>
                <c:pt idx="50">
                  <c:v>68.0</c:v>
                </c:pt>
                <c:pt idx="51">
                  <c:v>68.0</c:v>
                </c:pt>
                <c:pt idx="52">
                  <c:v>69.0</c:v>
                </c:pt>
                <c:pt idx="53">
                  <c:v>69.0</c:v>
                </c:pt>
                <c:pt idx="54">
                  <c:v>69.0</c:v>
                </c:pt>
                <c:pt idx="55">
                  <c:v>69.0</c:v>
                </c:pt>
                <c:pt idx="56">
                  <c:v>69.0</c:v>
                </c:pt>
                <c:pt idx="57">
                  <c:v>70.0</c:v>
                </c:pt>
                <c:pt idx="58">
                  <c:v>70.0</c:v>
                </c:pt>
                <c:pt idx="59">
                  <c:v>70.0</c:v>
                </c:pt>
                <c:pt idx="60">
                  <c:v>71.0</c:v>
                </c:pt>
                <c:pt idx="61">
                  <c:v>71.0</c:v>
                </c:pt>
                <c:pt idx="62">
                  <c:v>71.0</c:v>
                </c:pt>
                <c:pt idx="63">
                  <c:v>71.0</c:v>
                </c:pt>
                <c:pt idx="64">
                  <c:v>71.0</c:v>
                </c:pt>
                <c:pt idx="65">
                  <c:v>71.0</c:v>
                </c:pt>
                <c:pt idx="66">
                  <c:v>71.0</c:v>
                </c:pt>
                <c:pt idx="67">
                  <c:v>71.0</c:v>
                </c:pt>
                <c:pt idx="68">
                  <c:v>71.0</c:v>
                </c:pt>
                <c:pt idx="69">
                  <c:v>71.0</c:v>
                </c:pt>
                <c:pt idx="70">
                  <c:v>71.0</c:v>
                </c:pt>
                <c:pt idx="71">
                  <c:v>71.0</c:v>
                </c:pt>
                <c:pt idx="72">
                  <c:v>71.0</c:v>
                </c:pt>
                <c:pt idx="73">
                  <c:v>71.0</c:v>
                </c:pt>
                <c:pt idx="74">
                  <c:v>71.0</c:v>
                </c:pt>
                <c:pt idx="75">
                  <c:v>71.0</c:v>
                </c:pt>
                <c:pt idx="76">
                  <c:v>71.0</c:v>
                </c:pt>
                <c:pt idx="77">
                  <c:v>71.0</c:v>
                </c:pt>
                <c:pt idx="78">
                  <c:v>71.0</c:v>
                </c:pt>
                <c:pt idx="79">
                  <c:v>71.0</c:v>
                </c:pt>
                <c:pt idx="80">
                  <c:v>71.0</c:v>
                </c:pt>
                <c:pt idx="81">
                  <c:v>71.0</c:v>
                </c:pt>
                <c:pt idx="82">
                  <c:v>71.0</c:v>
                </c:pt>
                <c:pt idx="83">
                  <c:v>71.0</c:v>
                </c:pt>
                <c:pt idx="84">
                  <c:v>71.0</c:v>
                </c:pt>
                <c:pt idx="85">
                  <c:v>71.0</c:v>
                </c:pt>
                <c:pt idx="86">
                  <c:v>71.0</c:v>
                </c:pt>
                <c:pt idx="87">
                  <c:v>71.0</c:v>
                </c:pt>
                <c:pt idx="88">
                  <c:v>71.0</c:v>
                </c:pt>
                <c:pt idx="89">
                  <c:v>71.0</c:v>
                </c:pt>
                <c:pt idx="90">
                  <c:v>71.0</c:v>
                </c:pt>
                <c:pt idx="91">
                  <c:v>71.0</c:v>
                </c:pt>
                <c:pt idx="92">
                  <c:v>71.0</c:v>
                </c:pt>
                <c:pt idx="93">
                  <c:v>71.0</c:v>
                </c:pt>
                <c:pt idx="94">
                  <c:v>71.0</c:v>
                </c:pt>
                <c:pt idx="95">
                  <c:v>71.0</c:v>
                </c:pt>
                <c:pt idx="96">
                  <c:v>71.0</c:v>
                </c:pt>
                <c:pt idx="97">
                  <c:v>71.0</c:v>
                </c:pt>
                <c:pt idx="98">
                  <c:v>71.0</c:v>
                </c:pt>
                <c:pt idx="99">
                  <c:v>71.0</c:v>
                </c:pt>
                <c:pt idx="100">
                  <c:v>71.0</c:v>
                </c:pt>
              </c:numCache>
            </c:numRef>
          </c:yVal>
          <c:smooth val="1"/>
        </c:ser>
        <c:ser>
          <c:idx val="9"/>
          <c:order val="9"/>
          <c:tx>
            <c:v>S3</c:v>
          </c:tx>
          <c:spPr>
            <a:ln w="28575" cap="rnd" cmpd="sng" algn="ctr">
              <a:solidFill>
                <a:srgbClr val="7332FF"/>
              </a:solidFill>
              <a:prstDash val="sysDash"/>
              <a:round/>
              <a:headEnd type="none" w="med" len="med"/>
              <a:tailEnd type="none" w="med" len="med"/>
            </a:ln>
          </c:spPr>
          <c:marker>
            <c:symbol val="none"/>
          </c:marker>
          <c:xVal>
            <c:numRef>
              <c:f>'6. Multi-Run'!$A$3:$A$103</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'6. Multi-Run'!$N$3:$N$103</c:f>
              <c:numCache>
                <c:formatCode>0.00</c:formatCode>
                <c:ptCount val="101"/>
                <c:pt idx="0">
                  <c:v>97.0</c:v>
                </c:pt>
                <c:pt idx="1">
                  <c:v>93.0</c:v>
                </c:pt>
                <c:pt idx="2">
                  <c:v>91.0</c:v>
                </c:pt>
                <c:pt idx="3">
                  <c:v>88.0</c:v>
                </c:pt>
                <c:pt idx="4">
                  <c:v>87.0</c:v>
                </c:pt>
                <c:pt idx="5">
                  <c:v>87.0</c:v>
                </c:pt>
                <c:pt idx="6">
                  <c:v>86.0</c:v>
                </c:pt>
                <c:pt idx="7">
                  <c:v>86.0</c:v>
                </c:pt>
                <c:pt idx="8">
                  <c:v>84.0</c:v>
                </c:pt>
                <c:pt idx="9">
                  <c:v>83.0</c:v>
                </c:pt>
                <c:pt idx="10">
                  <c:v>83.0</c:v>
                </c:pt>
                <c:pt idx="11">
                  <c:v>81.0</c:v>
                </c:pt>
                <c:pt idx="12">
                  <c:v>79.0</c:v>
                </c:pt>
                <c:pt idx="13">
                  <c:v>78.0</c:v>
                </c:pt>
                <c:pt idx="14">
                  <c:v>78.0</c:v>
                </c:pt>
                <c:pt idx="15">
                  <c:v>77.0</c:v>
                </c:pt>
                <c:pt idx="16">
                  <c:v>75.0</c:v>
                </c:pt>
                <c:pt idx="17">
                  <c:v>72.0</c:v>
                </c:pt>
                <c:pt idx="18">
                  <c:v>70.0</c:v>
                </c:pt>
                <c:pt idx="19">
                  <c:v>70.0</c:v>
                </c:pt>
                <c:pt idx="20">
                  <c:v>68.0</c:v>
                </c:pt>
                <c:pt idx="21">
                  <c:v>64.0</c:v>
                </c:pt>
                <c:pt idx="22">
                  <c:v>63.0</c:v>
                </c:pt>
                <c:pt idx="23">
                  <c:v>62.0</c:v>
                </c:pt>
                <c:pt idx="24">
                  <c:v>59.0</c:v>
                </c:pt>
                <c:pt idx="25">
                  <c:v>58.0</c:v>
                </c:pt>
                <c:pt idx="26">
                  <c:v>58.0</c:v>
                </c:pt>
                <c:pt idx="27">
                  <c:v>58.0</c:v>
                </c:pt>
                <c:pt idx="28">
                  <c:v>57.0</c:v>
                </c:pt>
                <c:pt idx="29">
                  <c:v>56.0</c:v>
                </c:pt>
                <c:pt idx="30">
                  <c:v>54.0</c:v>
                </c:pt>
                <c:pt idx="31">
                  <c:v>53.0</c:v>
                </c:pt>
                <c:pt idx="32">
                  <c:v>52.0</c:v>
                </c:pt>
                <c:pt idx="33">
                  <c:v>51.0</c:v>
                </c:pt>
                <c:pt idx="34">
                  <c:v>51.0</c:v>
                </c:pt>
                <c:pt idx="35">
                  <c:v>51.0</c:v>
                </c:pt>
                <c:pt idx="36">
                  <c:v>50.0</c:v>
                </c:pt>
                <c:pt idx="37">
                  <c:v>50.0</c:v>
                </c:pt>
                <c:pt idx="38">
                  <c:v>50.0</c:v>
                </c:pt>
                <c:pt idx="39">
                  <c:v>50.0</c:v>
                </c:pt>
                <c:pt idx="40">
                  <c:v>50.0</c:v>
                </c:pt>
                <c:pt idx="41">
                  <c:v>50.0</c:v>
                </c:pt>
                <c:pt idx="42">
                  <c:v>48.0</c:v>
                </c:pt>
                <c:pt idx="43">
                  <c:v>48.0</c:v>
                </c:pt>
                <c:pt idx="44">
                  <c:v>47.0</c:v>
                </c:pt>
                <c:pt idx="45">
                  <c:v>47.0</c:v>
                </c:pt>
                <c:pt idx="46">
                  <c:v>47.0</c:v>
                </c:pt>
                <c:pt idx="47">
                  <c:v>46.0</c:v>
                </c:pt>
                <c:pt idx="48">
                  <c:v>46.0</c:v>
                </c:pt>
                <c:pt idx="49">
                  <c:v>45.0</c:v>
                </c:pt>
                <c:pt idx="50">
                  <c:v>45.0</c:v>
                </c:pt>
                <c:pt idx="51">
                  <c:v>43.0</c:v>
                </c:pt>
                <c:pt idx="52">
                  <c:v>42.0</c:v>
                </c:pt>
                <c:pt idx="53">
                  <c:v>41.0</c:v>
                </c:pt>
                <c:pt idx="54">
                  <c:v>41.0</c:v>
                </c:pt>
                <c:pt idx="55">
                  <c:v>41.0</c:v>
                </c:pt>
                <c:pt idx="56">
                  <c:v>40.0</c:v>
                </c:pt>
                <c:pt idx="57">
                  <c:v>40.0</c:v>
                </c:pt>
                <c:pt idx="58">
                  <c:v>40.0</c:v>
                </c:pt>
                <c:pt idx="59">
                  <c:v>40.0</c:v>
                </c:pt>
                <c:pt idx="60">
                  <c:v>40.0</c:v>
                </c:pt>
                <c:pt idx="61">
                  <c:v>40.0</c:v>
                </c:pt>
                <c:pt idx="62">
                  <c:v>40.0</c:v>
                </c:pt>
                <c:pt idx="63">
                  <c:v>39.0</c:v>
                </c:pt>
                <c:pt idx="64">
                  <c:v>39.0</c:v>
                </c:pt>
                <c:pt idx="65">
                  <c:v>39.0</c:v>
                </c:pt>
                <c:pt idx="66">
                  <c:v>39.0</c:v>
                </c:pt>
                <c:pt idx="67">
                  <c:v>39.0</c:v>
                </c:pt>
                <c:pt idx="68">
                  <c:v>38.0</c:v>
                </c:pt>
                <c:pt idx="69">
                  <c:v>37.0</c:v>
                </c:pt>
                <c:pt idx="70">
                  <c:v>37.0</c:v>
                </c:pt>
                <c:pt idx="71">
                  <c:v>36.0</c:v>
                </c:pt>
                <c:pt idx="72">
                  <c:v>35.0</c:v>
                </c:pt>
                <c:pt idx="73">
                  <c:v>35.0</c:v>
                </c:pt>
                <c:pt idx="74">
                  <c:v>35.0</c:v>
                </c:pt>
                <c:pt idx="75">
                  <c:v>35.0</c:v>
                </c:pt>
                <c:pt idx="76">
                  <c:v>35.0</c:v>
                </c:pt>
                <c:pt idx="77">
                  <c:v>34.0</c:v>
                </c:pt>
                <c:pt idx="78">
                  <c:v>34.0</c:v>
                </c:pt>
                <c:pt idx="79">
                  <c:v>34.0</c:v>
                </c:pt>
                <c:pt idx="80">
                  <c:v>34.0</c:v>
                </c:pt>
                <c:pt idx="81">
                  <c:v>34.0</c:v>
                </c:pt>
                <c:pt idx="82">
                  <c:v>34.0</c:v>
                </c:pt>
                <c:pt idx="83">
                  <c:v>34.0</c:v>
                </c:pt>
                <c:pt idx="84">
                  <c:v>34.0</c:v>
                </c:pt>
                <c:pt idx="85">
                  <c:v>34.0</c:v>
                </c:pt>
                <c:pt idx="86">
                  <c:v>34.0</c:v>
                </c:pt>
                <c:pt idx="87">
                  <c:v>34.0</c:v>
                </c:pt>
                <c:pt idx="88">
                  <c:v>34.0</c:v>
                </c:pt>
                <c:pt idx="89">
                  <c:v>34.0</c:v>
                </c:pt>
                <c:pt idx="90">
                  <c:v>34.0</c:v>
                </c:pt>
                <c:pt idx="91">
                  <c:v>34.0</c:v>
                </c:pt>
                <c:pt idx="92">
                  <c:v>34.0</c:v>
                </c:pt>
                <c:pt idx="93">
                  <c:v>34.0</c:v>
                </c:pt>
                <c:pt idx="94">
                  <c:v>34.0</c:v>
                </c:pt>
                <c:pt idx="95">
                  <c:v>34.0</c:v>
                </c:pt>
                <c:pt idx="96">
                  <c:v>34.0</c:v>
                </c:pt>
                <c:pt idx="97">
                  <c:v>34.0</c:v>
                </c:pt>
                <c:pt idx="98">
                  <c:v>34.0</c:v>
                </c:pt>
                <c:pt idx="99">
                  <c:v>34.0</c:v>
                </c:pt>
                <c:pt idx="100">
                  <c:v>34.0</c:v>
                </c:pt>
              </c:numCache>
            </c:numRef>
          </c:yVal>
          <c:smooth val="1"/>
        </c:ser>
        <c:ser>
          <c:idx val="10"/>
          <c:order val="10"/>
          <c:tx>
            <c:v>I3</c:v>
          </c:tx>
          <c:spPr>
            <a:ln w="28575" cap="rnd" cmpd="sng" algn="ctr">
              <a:solidFill>
                <a:srgbClr val="F79646">
                  <a:lumMod val="75000"/>
                </a:srgbClr>
              </a:solidFill>
              <a:prstDash val="sysDash"/>
              <a:round/>
              <a:headEnd type="none" w="med" len="med"/>
              <a:tailEnd type="none" w="med" len="med"/>
            </a:ln>
          </c:spPr>
          <c:marker>
            <c:symbol val="none"/>
          </c:marker>
          <c:xVal>
            <c:numRef>
              <c:f>'6. Multi-Run'!$A$3:$A$103</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'6. Multi-Run'!$O$3:$O$103</c:f>
              <c:numCache>
                <c:formatCode>0.00</c:formatCode>
                <c:ptCount val="101"/>
                <c:pt idx="0">
                  <c:v>3.0</c:v>
                </c:pt>
                <c:pt idx="1">
                  <c:v>7.0</c:v>
                </c:pt>
                <c:pt idx="2">
                  <c:v>8.0</c:v>
                </c:pt>
                <c:pt idx="3">
                  <c:v>9.0</c:v>
                </c:pt>
                <c:pt idx="4">
                  <c:v>6.0</c:v>
                </c:pt>
                <c:pt idx="5">
                  <c:v>5.0</c:v>
                </c:pt>
                <c:pt idx="6">
                  <c:v>4.0</c:v>
                </c:pt>
                <c:pt idx="7">
                  <c:v>3.0</c:v>
                </c:pt>
                <c:pt idx="8">
                  <c:v>3.0</c:v>
                </c:pt>
                <c:pt idx="9">
                  <c:v>3.0</c:v>
                </c:pt>
                <c:pt idx="10">
                  <c:v>3.0</c:v>
                </c:pt>
                <c:pt idx="11">
                  <c:v>3.0</c:v>
                </c:pt>
                <c:pt idx="12">
                  <c:v>4.0</c:v>
                </c:pt>
                <c:pt idx="13">
                  <c:v>4.0</c:v>
                </c:pt>
                <c:pt idx="14">
                  <c:v>4.0</c:v>
                </c:pt>
                <c:pt idx="15">
                  <c:v>4.0</c:v>
                </c:pt>
                <c:pt idx="16">
                  <c:v>5.0</c:v>
                </c:pt>
                <c:pt idx="17">
                  <c:v>8.0</c:v>
                </c:pt>
                <c:pt idx="18">
                  <c:v>8.0</c:v>
                </c:pt>
                <c:pt idx="19">
                  <c:v>6.0</c:v>
                </c:pt>
                <c:pt idx="20">
                  <c:v>8.0</c:v>
                </c:pt>
                <c:pt idx="21">
                  <c:v>11.0</c:v>
                </c:pt>
                <c:pt idx="22">
                  <c:v>11.0</c:v>
                </c:pt>
                <c:pt idx="23">
                  <c:v>7.0</c:v>
                </c:pt>
                <c:pt idx="24">
                  <c:v>9.0</c:v>
                </c:pt>
                <c:pt idx="25">
                  <c:v>10.0</c:v>
                </c:pt>
                <c:pt idx="26">
                  <c:v>8.0</c:v>
                </c:pt>
                <c:pt idx="27">
                  <c:v>7.0</c:v>
                </c:pt>
                <c:pt idx="28">
                  <c:v>7.0</c:v>
                </c:pt>
                <c:pt idx="29">
                  <c:v>7.0</c:v>
                </c:pt>
                <c:pt idx="30">
                  <c:v>8.0</c:v>
                </c:pt>
                <c:pt idx="31">
                  <c:v>7.0</c:v>
                </c:pt>
                <c:pt idx="32">
                  <c:v>5.0</c:v>
                </c:pt>
                <c:pt idx="33">
                  <c:v>4.0</c:v>
                </c:pt>
                <c:pt idx="34">
                  <c:v>4.0</c:v>
                </c:pt>
                <c:pt idx="35">
                  <c:v>3.0</c:v>
                </c:pt>
                <c:pt idx="36">
                  <c:v>4.0</c:v>
                </c:pt>
                <c:pt idx="37">
                  <c:v>2.0</c:v>
                </c:pt>
                <c:pt idx="38">
                  <c:v>1.0</c:v>
                </c:pt>
                <c:pt idx="39">
                  <c:v>1.0</c:v>
                </c:pt>
                <c:pt idx="40">
                  <c:v>1.0</c:v>
                </c:pt>
                <c:pt idx="41">
                  <c:v>1.0</c:v>
                </c:pt>
                <c:pt idx="42">
                  <c:v>2.0</c:v>
                </c:pt>
                <c:pt idx="43">
                  <c:v>2.0</c:v>
                </c:pt>
                <c:pt idx="44">
                  <c:v>3.0</c:v>
                </c:pt>
                <c:pt idx="45">
                  <c:v>3.0</c:v>
                </c:pt>
                <c:pt idx="46">
                  <c:v>3.0</c:v>
                </c:pt>
                <c:pt idx="47">
                  <c:v>4.0</c:v>
                </c:pt>
                <c:pt idx="48">
                  <c:v>4.0</c:v>
                </c:pt>
                <c:pt idx="49">
                  <c:v>3.0</c:v>
                </c:pt>
                <c:pt idx="50">
                  <c:v>2.0</c:v>
                </c:pt>
                <c:pt idx="51">
                  <c:v>3.0</c:v>
                </c:pt>
                <c:pt idx="52">
                  <c:v>3.0</c:v>
                </c:pt>
                <c:pt idx="53">
                  <c:v>4.0</c:v>
                </c:pt>
                <c:pt idx="54">
                  <c:v>3.0</c:v>
                </c:pt>
                <c:pt idx="55">
                  <c:v>3.0</c:v>
                </c:pt>
                <c:pt idx="56">
                  <c:v>4.0</c:v>
                </c:pt>
                <c:pt idx="57">
                  <c:v>3.0</c:v>
                </c:pt>
                <c:pt idx="58">
                  <c:v>3.0</c:v>
                </c:pt>
                <c:pt idx="59">
                  <c:v>3.0</c:v>
                </c:pt>
                <c:pt idx="60">
                  <c:v>3.0</c:v>
                </c:pt>
                <c:pt idx="61">
                  <c:v>3.0</c:v>
                </c:pt>
                <c:pt idx="62">
                  <c:v>2.0</c:v>
                </c:pt>
                <c:pt idx="63">
                  <c:v>3.0</c:v>
                </c:pt>
                <c:pt idx="64">
                  <c:v>2.0</c:v>
                </c:pt>
                <c:pt idx="65">
                  <c:v>2.0</c:v>
                </c:pt>
                <c:pt idx="66">
                  <c:v>2.0</c:v>
                </c:pt>
                <c:pt idx="67">
                  <c:v>1.0</c:v>
                </c:pt>
                <c:pt idx="68">
                  <c:v>2.0</c:v>
                </c:pt>
                <c:pt idx="69">
                  <c:v>3.0</c:v>
                </c:pt>
                <c:pt idx="70">
                  <c:v>3.0</c:v>
                </c:pt>
                <c:pt idx="71">
                  <c:v>4.0</c:v>
                </c:pt>
                <c:pt idx="72">
                  <c:v>3.0</c:v>
                </c:pt>
                <c:pt idx="73">
                  <c:v>3.0</c:v>
                </c:pt>
                <c:pt idx="74">
                  <c:v>2.0</c:v>
                </c:pt>
                <c:pt idx="75">
                  <c:v>1.0</c:v>
                </c:pt>
                <c:pt idx="76">
                  <c:v>1.0</c:v>
                </c:pt>
                <c:pt idx="77">
                  <c:v>2.0</c:v>
                </c:pt>
                <c:pt idx="78">
                  <c:v>2.0</c:v>
                </c:pt>
                <c:pt idx="79">
                  <c:v>2.0</c:v>
                </c:pt>
                <c:pt idx="80">
                  <c:v>2.0</c:v>
                </c:pt>
                <c:pt idx="81">
                  <c:v>1.0</c:v>
                </c:pt>
                <c:pt idx="82">
                  <c:v>0.0</c:v>
                </c:pt>
                <c:pt idx="83">
                  <c:v>0.0</c:v>
                </c:pt>
                <c:pt idx="84">
                  <c:v>0.0</c:v>
                </c:pt>
                <c:pt idx="85">
                  <c:v>0.0</c:v>
                </c:pt>
                <c:pt idx="86">
                  <c:v>0.0</c:v>
                </c:pt>
                <c:pt idx="87">
                  <c:v>0.0</c:v>
                </c:pt>
                <c:pt idx="88">
                  <c:v>0.0</c:v>
                </c:pt>
                <c:pt idx="89">
                  <c:v>0.0</c:v>
                </c:pt>
                <c:pt idx="90">
                  <c:v>0.0</c:v>
                </c:pt>
                <c:pt idx="91">
                  <c:v>0.0</c:v>
                </c:pt>
                <c:pt idx="92">
                  <c:v>0.0</c:v>
                </c:pt>
                <c:pt idx="93">
                  <c:v>0.0</c:v>
                </c:pt>
                <c:pt idx="94">
                  <c:v>0.0</c:v>
                </c:pt>
                <c:pt idx="95">
                  <c:v>0.0</c:v>
                </c:pt>
                <c:pt idx="96">
                  <c:v>0.0</c:v>
                </c:pt>
                <c:pt idx="97">
                  <c:v>0.0</c:v>
                </c:pt>
                <c:pt idx="98">
                  <c:v>0.0</c:v>
                </c:pt>
                <c:pt idx="99">
                  <c:v>0.0</c:v>
                </c:pt>
                <c:pt idx="100">
                  <c:v>0.0</c:v>
                </c:pt>
              </c:numCache>
            </c:numRef>
          </c:yVal>
          <c:smooth val="1"/>
        </c:ser>
        <c:ser>
          <c:idx val="11"/>
          <c:order val="11"/>
          <c:tx>
            <c:v>R3</c:v>
          </c:tx>
          <c:spPr>
            <a:ln w="28575" cap="rnd" cmpd="sng" algn="ctr">
              <a:solidFill>
                <a:srgbClr val="97B954"/>
              </a:solidFill>
              <a:prstDash val="sysDash"/>
              <a:round/>
              <a:headEnd type="none" w="med" len="med"/>
              <a:tailEnd type="none" w="med" len="med"/>
            </a:ln>
          </c:spPr>
          <c:marker>
            <c:symbol val="none"/>
          </c:marker>
          <c:xVal>
            <c:numRef>
              <c:f>'6. Multi-Run'!$A$3:$A$103</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'6. Multi-Run'!$P$3:$P$103</c:f>
              <c:numCache>
                <c:formatCode>0.00</c:formatCode>
                <c:ptCount val="101"/>
                <c:pt idx="0">
                  <c:v>0.0</c:v>
                </c:pt>
                <c:pt idx="1">
                  <c:v>0.0</c:v>
                </c:pt>
                <c:pt idx="2">
                  <c:v>1.0</c:v>
                </c:pt>
                <c:pt idx="3">
                  <c:v>3.0</c:v>
                </c:pt>
                <c:pt idx="4">
                  <c:v>7.0</c:v>
                </c:pt>
                <c:pt idx="5">
                  <c:v>8.0</c:v>
                </c:pt>
                <c:pt idx="6">
                  <c:v>10.0</c:v>
                </c:pt>
                <c:pt idx="7">
                  <c:v>11.0</c:v>
                </c:pt>
                <c:pt idx="8">
                  <c:v>13.0</c:v>
                </c:pt>
                <c:pt idx="9">
                  <c:v>14.0</c:v>
                </c:pt>
                <c:pt idx="10">
                  <c:v>14.0</c:v>
                </c:pt>
                <c:pt idx="11">
                  <c:v>16.0</c:v>
                </c:pt>
                <c:pt idx="12">
                  <c:v>17.0</c:v>
                </c:pt>
                <c:pt idx="13">
                  <c:v>18.0</c:v>
                </c:pt>
                <c:pt idx="14">
                  <c:v>18.0</c:v>
                </c:pt>
                <c:pt idx="15">
                  <c:v>19.0</c:v>
                </c:pt>
                <c:pt idx="16">
                  <c:v>20.0</c:v>
                </c:pt>
                <c:pt idx="17">
                  <c:v>20.0</c:v>
                </c:pt>
                <c:pt idx="18">
                  <c:v>22.0</c:v>
                </c:pt>
                <c:pt idx="19">
                  <c:v>24.0</c:v>
                </c:pt>
                <c:pt idx="20">
                  <c:v>24.0</c:v>
                </c:pt>
                <c:pt idx="21">
                  <c:v>25.0</c:v>
                </c:pt>
                <c:pt idx="22">
                  <c:v>26.0</c:v>
                </c:pt>
                <c:pt idx="23">
                  <c:v>31.0</c:v>
                </c:pt>
                <c:pt idx="24">
                  <c:v>32.0</c:v>
                </c:pt>
                <c:pt idx="25">
                  <c:v>32.0</c:v>
                </c:pt>
                <c:pt idx="26">
                  <c:v>34.0</c:v>
                </c:pt>
                <c:pt idx="27">
                  <c:v>35.0</c:v>
                </c:pt>
                <c:pt idx="28">
                  <c:v>36.0</c:v>
                </c:pt>
                <c:pt idx="29">
                  <c:v>37.0</c:v>
                </c:pt>
                <c:pt idx="30">
                  <c:v>38.0</c:v>
                </c:pt>
                <c:pt idx="31">
                  <c:v>40.0</c:v>
                </c:pt>
                <c:pt idx="32">
                  <c:v>43.0</c:v>
                </c:pt>
                <c:pt idx="33">
                  <c:v>45.0</c:v>
                </c:pt>
                <c:pt idx="34">
                  <c:v>45.0</c:v>
                </c:pt>
                <c:pt idx="35">
                  <c:v>46.0</c:v>
                </c:pt>
                <c:pt idx="36">
                  <c:v>46.0</c:v>
                </c:pt>
                <c:pt idx="37">
                  <c:v>48.0</c:v>
                </c:pt>
                <c:pt idx="38">
                  <c:v>49.0</c:v>
                </c:pt>
                <c:pt idx="39">
                  <c:v>49.0</c:v>
                </c:pt>
                <c:pt idx="40">
                  <c:v>49.0</c:v>
                </c:pt>
                <c:pt idx="41">
                  <c:v>49.0</c:v>
                </c:pt>
                <c:pt idx="42">
                  <c:v>50.0</c:v>
                </c:pt>
                <c:pt idx="43">
                  <c:v>50.0</c:v>
                </c:pt>
                <c:pt idx="44">
                  <c:v>50.0</c:v>
                </c:pt>
                <c:pt idx="45">
                  <c:v>50.0</c:v>
                </c:pt>
                <c:pt idx="46">
                  <c:v>50.0</c:v>
                </c:pt>
                <c:pt idx="47">
                  <c:v>50.0</c:v>
                </c:pt>
                <c:pt idx="48">
                  <c:v>50.0</c:v>
                </c:pt>
                <c:pt idx="49">
                  <c:v>52.0</c:v>
                </c:pt>
                <c:pt idx="50">
                  <c:v>53.0</c:v>
                </c:pt>
                <c:pt idx="51">
                  <c:v>54.0</c:v>
                </c:pt>
                <c:pt idx="52">
                  <c:v>55.0</c:v>
                </c:pt>
                <c:pt idx="53">
                  <c:v>55.0</c:v>
                </c:pt>
                <c:pt idx="54">
                  <c:v>56.0</c:v>
                </c:pt>
                <c:pt idx="55">
                  <c:v>56.0</c:v>
                </c:pt>
                <c:pt idx="56">
                  <c:v>56.0</c:v>
                </c:pt>
                <c:pt idx="57">
                  <c:v>57.0</c:v>
                </c:pt>
                <c:pt idx="58">
                  <c:v>57.0</c:v>
                </c:pt>
                <c:pt idx="59">
                  <c:v>57.0</c:v>
                </c:pt>
                <c:pt idx="60">
                  <c:v>57.0</c:v>
                </c:pt>
                <c:pt idx="61">
                  <c:v>57.0</c:v>
                </c:pt>
                <c:pt idx="62">
                  <c:v>58.0</c:v>
                </c:pt>
                <c:pt idx="63">
                  <c:v>58.0</c:v>
                </c:pt>
                <c:pt idx="64">
                  <c:v>59.0</c:v>
                </c:pt>
                <c:pt idx="65">
                  <c:v>59.0</c:v>
                </c:pt>
                <c:pt idx="66">
                  <c:v>59.0</c:v>
                </c:pt>
                <c:pt idx="67">
                  <c:v>60.0</c:v>
                </c:pt>
                <c:pt idx="68">
                  <c:v>60.0</c:v>
                </c:pt>
                <c:pt idx="69">
                  <c:v>60.0</c:v>
                </c:pt>
                <c:pt idx="70">
                  <c:v>60.0</c:v>
                </c:pt>
                <c:pt idx="71">
                  <c:v>60.0</c:v>
                </c:pt>
                <c:pt idx="72">
                  <c:v>62.0</c:v>
                </c:pt>
                <c:pt idx="73">
                  <c:v>62.0</c:v>
                </c:pt>
                <c:pt idx="74">
                  <c:v>63.0</c:v>
                </c:pt>
                <c:pt idx="75">
                  <c:v>64.0</c:v>
                </c:pt>
                <c:pt idx="76">
                  <c:v>64.0</c:v>
                </c:pt>
                <c:pt idx="77">
                  <c:v>64.0</c:v>
                </c:pt>
                <c:pt idx="78">
                  <c:v>64.0</c:v>
                </c:pt>
                <c:pt idx="79">
                  <c:v>64.0</c:v>
                </c:pt>
                <c:pt idx="80">
                  <c:v>64.0</c:v>
                </c:pt>
                <c:pt idx="81">
                  <c:v>65.0</c:v>
                </c:pt>
                <c:pt idx="82">
                  <c:v>66.0</c:v>
                </c:pt>
                <c:pt idx="83">
                  <c:v>66.0</c:v>
                </c:pt>
                <c:pt idx="84">
                  <c:v>66.0</c:v>
                </c:pt>
                <c:pt idx="85">
                  <c:v>66.0</c:v>
                </c:pt>
                <c:pt idx="86">
                  <c:v>66.0</c:v>
                </c:pt>
                <c:pt idx="87">
                  <c:v>66.0</c:v>
                </c:pt>
                <c:pt idx="88">
                  <c:v>66.0</c:v>
                </c:pt>
                <c:pt idx="89">
                  <c:v>66.0</c:v>
                </c:pt>
                <c:pt idx="90">
                  <c:v>66.0</c:v>
                </c:pt>
                <c:pt idx="91">
                  <c:v>66.0</c:v>
                </c:pt>
                <c:pt idx="92">
                  <c:v>66.0</c:v>
                </c:pt>
                <c:pt idx="93">
                  <c:v>66.0</c:v>
                </c:pt>
                <c:pt idx="94">
                  <c:v>66.0</c:v>
                </c:pt>
                <c:pt idx="95">
                  <c:v>66.0</c:v>
                </c:pt>
                <c:pt idx="96">
                  <c:v>66.0</c:v>
                </c:pt>
                <c:pt idx="97">
                  <c:v>66.0</c:v>
                </c:pt>
                <c:pt idx="98">
                  <c:v>66.0</c:v>
                </c:pt>
                <c:pt idx="99">
                  <c:v>66.0</c:v>
                </c:pt>
                <c:pt idx="100">
                  <c:v>66.0</c:v>
                </c:pt>
              </c:numCache>
            </c:numRef>
          </c:yVal>
          <c:smooth val="1"/>
        </c:ser>
        <c:ser>
          <c:idx val="12"/>
          <c:order val="12"/>
          <c:tx>
            <c:v>S4</c:v>
          </c:tx>
          <c:spPr>
            <a:ln>
              <a:solidFill>
                <a:srgbClr val="7332FF"/>
              </a:solidFill>
            </a:ln>
          </c:spPr>
          <c:marker>
            <c:symbol val="none"/>
          </c:marker>
          <c:xVal>
            <c:numRef>
              <c:f>'6. Multi-Run'!$A$3:$A$103</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'6. Multi-Run'!$R$3:$R$103</c:f>
              <c:numCache>
                <c:formatCode>0.00</c:formatCode>
                <c:ptCount val="101"/>
                <c:pt idx="0">
                  <c:v>97.0</c:v>
                </c:pt>
                <c:pt idx="1">
                  <c:v>95.0</c:v>
                </c:pt>
                <c:pt idx="2">
                  <c:v>95.0</c:v>
                </c:pt>
                <c:pt idx="3">
                  <c:v>94.0</c:v>
                </c:pt>
                <c:pt idx="4">
                  <c:v>93.0</c:v>
                </c:pt>
                <c:pt idx="5">
                  <c:v>91.0</c:v>
                </c:pt>
                <c:pt idx="6">
                  <c:v>90.0</c:v>
                </c:pt>
                <c:pt idx="7">
                  <c:v>88.0</c:v>
                </c:pt>
                <c:pt idx="8">
                  <c:v>85.0</c:v>
                </c:pt>
                <c:pt idx="9">
                  <c:v>83.0</c:v>
                </c:pt>
                <c:pt idx="10">
                  <c:v>81.0</c:v>
                </c:pt>
                <c:pt idx="11">
                  <c:v>78.0</c:v>
                </c:pt>
                <c:pt idx="12">
                  <c:v>74.0</c:v>
                </c:pt>
                <c:pt idx="13">
                  <c:v>71.0</c:v>
                </c:pt>
                <c:pt idx="14">
                  <c:v>67.0</c:v>
                </c:pt>
                <c:pt idx="15">
                  <c:v>63.0</c:v>
                </c:pt>
                <c:pt idx="16">
                  <c:v>57.0</c:v>
                </c:pt>
                <c:pt idx="17">
                  <c:v>50.0</c:v>
                </c:pt>
                <c:pt idx="18">
                  <c:v>47.0</c:v>
                </c:pt>
                <c:pt idx="19">
                  <c:v>41.0</c:v>
                </c:pt>
                <c:pt idx="20">
                  <c:v>37.0</c:v>
                </c:pt>
                <c:pt idx="21">
                  <c:v>35.0</c:v>
                </c:pt>
                <c:pt idx="22">
                  <c:v>35.0</c:v>
                </c:pt>
                <c:pt idx="23">
                  <c:v>35.0</c:v>
                </c:pt>
                <c:pt idx="24">
                  <c:v>34.0</c:v>
                </c:pt>
                <c:pt idx="25">
                  <c:v>29.0</c:v>
                </c:pt>
                <c:pt idx="26">
                  <c:v>28.0</c:v>
                </c:pt>
                <c:pt idx="27">
                  <c:v>25.0</c:v>
                </c:pt>
                <c:pt idx="28">
                  <c:v>22.0</c:v>
                </c:pt>
                <c:pt idx="29">
                  <c:v>19.0</c:v>
                </c:pt>
                <c:pt idx="30">
                  <c:v>18.0</c:v>
                </c:pt>
                <c:pt idx="31">
                  <c:v>17.0</c:v>
                </c:pt>
                <c:pt idx="32">
                  <c:v>16.0</c:v>
                </c:pt>
                <c:pt idx="33">
                  <c:v>16.0</c:v>
                </c:pt>
                <c:pt idx="34">
                  <c:v>15.0</c:v>
                </c:pt>
                <c:pt idx="35">
                  <c:v>13.0</c:v>
                </c:pt>
                <c:pt idx="36">
                  <c:v>12.0</c:v>
                </c:pt>
                <c:pt idx="37">
                  <c:v>12.0</c:v>
                </c:pt>
                <c:pt idx="38">
                  <c:v>12.0</c:v>
                </c:pt>
                <c:pt idx="39">
                  <c:v>11.0</c:v>
                </c:pt>
                <c:pt idx="40">
                  <c:v>11.0</c:v>
                </c:pt>
                <c:pt idx="41">
                  <c:v>11.0</c:v>
                </c:pt>
                <c:pt idx="42">
                  <c:v>11.0</c:v>
                </c:pt>
                <c:pt idx="43">
                  <c:v>11.0</c:v>
                </c:pt>
                <c:pt idx="44">
                  <c:v>11.0</c:v>
                </c:pt>
                <c:pt idx="45">
                  <c:v>11.0</c:v>
                </c:pt>
                <c:pt idx="46">
                  <c:v>11.0</c:v>
                </c:pt>
                <c:pt idx="47">
                  <c:v>11.0</c:v>
                </c:pt>
                <c:pt idx="48">
                  <c:v>11.0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numCache>
            </c:numRef>
          </c:yVal>
          <c:smooth val="1"/>
        </c:ser>
        <c:ser>
          <c:idx val="13"/>
          <c:order val="13"/>
          <c:tx>
            <c:v>I4</c:v>
          </c:tx>
          <c:spPr>
            <a:ln>
              <a:solidFill>
                <a:schemeClr val="accent6">
                  <a:lumMod val="75000"/>
                </a:schemeClr>
              </a:solidFill>
            </a:ln>
          </c:spPr>
          <c:marker>
            <c:symbol val="none"/>
          </c:marker>
          <c:xVal>
            <c:numRef>
              <c:f>'6. Multi-Run'!$A$3:$A$103</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'6. Multi-Run'!$S$3:$S$103</c:f>
              <c:numCache>
                <c:formatCode>0.00</c:formatCode>
                <c:ptCount val="101"/>
                <c:pt idx="0">
                  <c:v>3.0</c:v>
                </c:pt>
                <c:pt idx="1">
                  <c:v>5.0</c:v>
                </c:pt>
                <c:pt idx="2">
                  <c:v>2.0</c:v>
                </c:pt>
                <c:pt idx="3">
                  <c:v>3.0</c:v>
                </c:pt>
                <c:pt idx="4">
                  <c:v>4.0</c:v>
                </c:pt>
                <c:pt idx="5">
                  <c:v>6.0</c:v>
                </c:pt>
                <c:pt idx="6">
                  <c:v>6.0</c:v>
                </c:pt>
                <c:pt idx="7">
                  <c:v>7.0</c:v>
                </c:pt>
                <c:pt idx="8">
                  <c:v>9.0</c:v>
                </c:pt>
                <c:pt idx="9">
                  <c:v>11.0</c:v>
                </c:pt>
                <c:pt idx="10">
                  <c:v>10.0</c:v>
                </c:pt>
                <c:pt idx="11">
                  <c:v>11.0</c:v>
                </c:pt>
                <c:pt idx="12">
                  <c:v>13.0</c:v>
                </c:pt>
                <c:pt idx="13">
                  <c:v>12.0</c:v>
                </c:pt>
                <c:pt idx="14">
                  <c:v>15.0</c:v>
                </c:pt>
                <c:pt idx="15">
                  <c:v>18.0</c:v>
                </c:pt>
                <c:pt idx="16">
                  <c:v>21.0</c:v>
                </c:pt>
                <c:pt idx="17">
                  <c:v>24.0</c:v>
                </c:pt>
                <c:pt idx="18">
                  <c:v>24.0</c:v>
                </c:pt>
                <c:pt idx="19">
                  <c:v>26.0</c:v>
                </c:pt>
                <c:pt idx="20">
                  <c:v>26.0</c:v>
                </c:pt>
                <c:pt idx="21">
                  <c:v>24.0</c:v>
                </c:pt>
                <c:pt idx="22">
                  <c:v>20.0</c:v>
                </c:pt>
                <c:pt idx="23">
                  <c:v>18.0</c:v>
                </c:pt>
                <c:pt idx="24">
                  <c:v>16.0</c:v>
                </c:pt>
                <c:pt idx="25">
                  <c:v>19.0</c:v>
                </c:pt>
                <c:pt idx="26">
                  <c:v>18.0</c:v>
                </c:pt>
                <c:pt idx="27">
                  <c:v>20.0</c:v>
                </c:pt>
                <c:pt idx="28">
                  <c:v>20.0</c:v>
                </c:pt>
                <c:pt idx="29">
                  <c:v>20.0</c:v>
                </c:pt>
                <c:pt idx="30">
                  <c:v>18.0</c:v>
                </c:pt>
                <c:pt idx="31">
                  <c:v>18.0</c:v>
                </c:pt>
                <c:pt idx="32">
                  <c:v>17.0</c:v>
                </c:pt>
                <c:pt idx="33">
                  <c:v>14.0</c:v>
                </c:pt>
                <c:pt idx="34">
                  <c:v>14.0</c:v>
                </c:pt>
                <c:pt idx="35">
                  <c:v>14.0</c:v>
                </c:pt>
                <c:pt idx="36">
                  <c:v>13.0</c:v>
                </c:pt>
                <c:pt idx="37">
                  <c:v>11.0</c:v>
                </c:pt>
                <c:pt idx="38">
                  <c:v>9.0</c:v>
                </c:pt>
                <c:pt idx="39">
                  <c:v>8.0</c:v>
                </c:pt>
                <c:pt idx="40">
                  <c:v>6.0</c:v>
                </c:pt>
                <c:pt idx="41">
                  <c:v>4.0</c:v>
                </c:pt>
                <c:pt idx="42">
                  <c:v>4.0</c:v>
                </c:pt>
                <c:pt idx="43">
                  <c:v>4.0</c:v>
                </c:pt>
                <c:pt idx="44">
                  <c:v>4.0</c:v>
                </c:pt>
                <c:pt idx="45">
                  <c:v>4.0</c:v>
                </c:pt>
                <c:pt idx="46">
                  <c:v>4.0</c:v>
                </c:pt>
                <c:pt idx="47">
                  <c:v>4.0</c:v>
                </c:pt>
                <c:pt idx="48">
                  <c:v>3.0</c:v>
                </c:pt>
                <c:pt idx="49">
                  <c:v>4.0</c:v>
                </c:pt>
                <c:pt idx="50">
                  <c:v>4.0</c:v>
                </c:pt>
                <c:pt idx="51">
                  <c:v>3.0</c:v>
                </c:pt>
                <c:pt idx="52">
                  <c:v>2.0</c:v>
                </c:pt>
                <c:pt idx="53">
                  <c:v>2.0</c:v>
                </c:pt>
                <c:pt idx="54">
                  <c:v>2.0</c:v>
                </c:pt>
                <c:pt idx="55">
                  <c:v>2.0</c:v>
                </c:pt>
                <c:pt idx="56">
                  <c:v>2.0</c:v>
                </c:pt>
                <c:pt idx="57">
                  <c:v>2.0</c:v>
                </c:pt>
                <c:pt idx="58">
                  <c:v>1.0</c:v>
                </c:pt>
                <c:pt idx="59">
                  <c:v>1.0</c:v>
                </c:pt>
                <c:pt idx="60">
                  <c:v>1.0</c:v>
                </c:pt>
                <c:pt idx="61">
                  <c:v>1.0</c:v>
                </c:pt>
                <c:pt idx="62">
                  <c:v>1.0</c:v>
                </c:pt>
                <c:pt idx="63">
                  <c:v>0.0</c:v>
                </c:pt>
                <c:pt idx="64">
                  <c:v>0.0</c:v>
                </c:pt>
                <c:pt idx="65">
                  <c:v>0.0</c:v>
                </c:pt>
                <c:pt idx="66">
                  <c:v>0.0</c:v>
                </c:pt>
                <c:pt idx="67">
                  <c:v>0.0</c:v>
                </c:pt>
                <c:pt idx="68">
                  <c:v>0.0</c:v>
                </c:pt>
                <c:pt idx="69">
                  <c:v>0.0</c:v>
                </c:pt>
                <c:pt idx="70">
                  <c:v>0.0</c:v>
                </c:pt>
                <c:pt idx="71">
                  <c:v>0.0</c:v>
                </c:pt>
                <c:pt idx="72">
                  <c:v>0.0</c:v>
                </c:pt>
                <c:pt idx="73">
                  <c:v>0.0</c:v>
                </c:pt>
                <c:pt idx="74">
                  <c:v>0.0</c:v>
                </c:pt>
                <c:pt idx="75">
                  <c:v>0.0</c:v>
                </c:pt>
                <c:pt idx="76">
                  <c:v>0.0</c:v>
                </c:pt>
                <c:pt idx="77">
                  <c:v>0.0</c:v>
                </c:pt>
                <c:pt idx="78">
                  <c:v>0.0</c:v>
                </c:pt>
                <c:pt idx="79">
                  <c:v>0.0</c:v>
                </c:pt>
                <c:pt idx="80">
                  <c:v>0.0</c:v>
                </c:pt>
                <c:pt idx="81">
                  <c:v>0.0</c:v>
                </c:pt>
                <c:pt idx="82">
                  <c:v>0.0</c:v>
                </c:pt>
                <c:pt idx="83">
                  <c:v>0.0</c:v>
                </c:pt>
                <c:pt idx="84">
                  <c:v>0.0</c:v>
                </c:pt>
                <c:pt idx="85">
                  <c:v>0.0</c:v>
                </c:pt>
                <c:pt idx="86">
                  <c:v>0.0</c:v>
                </c:pt>
                <c:pt idx="87">
                  <c:v>0.0</c:v>
                </c:pt>
                <c:pt idx="88">
                  <c:v>0.0</c:v>
                </c:pt>
                <c:pt idx="89">
                  <c:v>0.0</c:v>
                </c:pt>
                <c:pt idx="90">
                  <c:v>0.0</c:v>
                </c:pt>
                <c:pt idx="91">
                  <c:v>0.0</c:v>
                </c:pt>
                <c:pt idx="92">
                  <c:v>0.0</c:v>
                </c:pt>
                <c:pt idx="93">
                  <c:v>0.0</c:v>
                </c:pt>
                <c:pt idx="94">
                  <c:v>0.0</c:v>
                </c:pt>
                <c:pt idx="95">
                  <c:v>0.0</c:v>
                </c:pt>
                <c:pt idx="96">
                  <c:v>0.0</c:v>
                </c:pt>
                <c:pt idx="97">
                  <c:v>0.0</c:v>
                </c:pt>
                <c:pt idx="98">
                  <c:v>0.0</c:v>
                </c:pt>
                <c:pt idx="99">
                  <c:v>0.0</c:v>
                </c:pt>
                <c:pt idx="100">
                  <c:v>0.0</c:v>
                </c:pt>
              </c:numCache>
            </c:numRef>
          </c:yVal>
          <c:smooth val="1"/>
        </c:ser>
        <c:ser>
          <c:idx val="14"/>
          <c:order val="14"/>
          <c:tx>
            <c:v>R4</c:v>
          </c:tx>
          <c:spPr>
            <a:ln>
              <a:solidFill>
                <a:srgbClr val="97B954"/>
              </a:solidFill>
            </a:ln>
          </c:spPr>
          <c:marker>
            <c:symbol val="none"/>
          </c:marker>
          <c:xVal>
            <c:numRef>
              <c:f>'6. Multi-Run'!$A$3:$A$103</c:f>
              <c:numCache>
                <c:formatCode>0</c:formatCode>
                <c:ptCount val="10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pt idx="32">
                  <c:v>32.0</c:v>
                </c:pt>
                <c:pt idx="33">
                  <c:v>33.0</c:v>
                </c:pt>
                <c:pt idx="34">
                  <c:v>34.0</c:v>
                </c:pt>
                <c:pt idx="35">
                  <c:v>35.0</c:v>
                </c:pt>
                <c:pt idx="36">
                  <c:v>36.0</c:v>
                </c:pt>
                <c:pt idx="37">
                  <c:v>37.0</c:v>
                </c:pt>
                <c:pt idx="38">
                  <c:v>38.0</c:v>
                </c:pt>
                <c:pt idx="39">
                  <c:v>39.0</c:v>
                </c:pt>
                <c:pt idx="40">
                  <c:v>40.0</c:v>
                </c:pt>
                <c:pt idx="41">
                  <c:v>41.0</c:v>
                </c:pt>
                <c:pt idx="42">
                  <c:v>42.0</c:v>
                </c:pt>
                <c:pt idx="43">
                  <c:v>43.0</c:v>
                </c:pt>
                <c:pt idx="44">
                  <c:v>44.0</c:v>
                </c:pt>
                <c:pt idx="45">
                  <c:v>45.0</c:v>
                </c:pt>
                <c:pt idx="46">
                  <c:v>46.0</c:v>
                </c:pt>
                <c:pt idx="47">
                  <c:v>47.0</c:v>
                </c:pt>
                <c:pt idx="48">
                  <c:v>48.0</c:v>
                </c:pt>
                <c:pt idx="49">
                  <c:v>49.0</c:v>
                </c:pt>
                <c:pt idx="50">
                  <c:v>50.0</c:v>
                </c:pt>
                <c:pt idx="51">
                  <c:v>51.0</c:v>
                </c:pt>
                <c:pt idx="52">
                  <c:v>52.0</c:v>
                </c:pt>
                <c:pt idx="53">
                  <c:v>53.0</c:v>
                </c:pt>
                <c:pt idx="54">
                  <c:v>54.0</c:v>
                </c:pt>
                <c:pt idx="55">
                  <c:v>55.0</c:v>
                </c:pt>
                <c:pt idx="56">
                  <c:v>56.0</c:v>
                </c:pt>
                <c:pt idx="57">
                  <c:v>57.0</c:v>
                </c:pt>
                <c:pt idx="58">
                  <c:v>58.0</c:v>
                </c:pt>
                <c:pt idx="59">
                  <c:v>59.0</c:v>
                </c:pt>
                <c:pt idx="60">
                  <c:v>60.0</c:v>
                </c:pt>
                <c:pt idx="61">
                  <c:v>61.0</c:v>
                </c:pt>
                <c:pt idx="62">
                  <c:v>62.0</c:v>
                </c:pt>
                <c:pt idx="63">
                  <c:v>63.0</c:v>
                </c:pt>
                <c:pt idx="64">
                  <c:v>64.0</c:v>
                </c:pt>
                <c:pt idx="65">
                  <c:v>65.0</c:v>
                </c:pt>
                <c:pt idx="66">
                  <c:v>66.0</c:v>
                </c:pt>
                <c:pt idx="67">
                  <c:v>67.0</c:v>
                </c:pt>
                <c:pt idx="68">
                  <c:v>68.0</c:v>
                </c:pt>
                <c:pt idx="69">
                  <c:v>69.0</c:v>
                </c:pt>
                <c:pt idx="70">
                  <c:v>70.0</c:v>
                </c:pt>
                <c:pt idx="71">
                  <c:v>71.0</c:v>
                </c:pt>
                <c:pt idx="72">
                  <c:v>72.0</c:v>
                </c:pt>
                <c:pt idx="73">
                  <c:v>73.0</c:v>
                </c:pt>
                <c:pt idx="74">
                  <c:v>74.0</c:v>
                </c:pt>
                <c:pt idx="75">
                  <c:v>75.0</c:v>
                </c:pt>
                <c:pt idx="76">
                  <c:v>76.0</c:v>
                </c:pt>
                <c:pt idx="77">
                  <c:v>77.0</c:v>
                </c:pt>
                <c:pt idx="78">
                  <c:v>78.0</c:v>
                </c:pt>
                <c:pt idx="79">
                  <c:v>79.0</c:v>
                </c:pt>
                <c:pt idx="80">
                  <c:v>80.0</c:v>
                </c:pt>
                <c:pt idx="81">
                  <c:v>81.0</c:v>
                </c:pt>
                <c:pt idx="82">
                  <c:v>82.0</c:v>
                </c:pt>
                <c:pt idx="83">
                  <c:v>83.0</c:v>
                </c:pt>
                <c:pt idx="84">
                  <c:v>84.0</c:v>
                </c:pt>
                <c:pt idx="85">
                  <c:v>85.0</c:v>
                </c:pt>
                <c:pt idx="86">
                  <c:v>86.0</c:v>
                </c:pt>
                <c:pt idx="87">
                  <c:v>87.0</c:v>
                </c:pt>
                <c:pt idx="88">
                  <c:v>88.0</c:v>
                </c:pt>
                <c:pt idx="89">
                  <c:v>89.0</c:v>
                </c:pt>
                <c:pt idx="90">
                  <c:v>90.0</c:v>
                </c:pt>
                <c:pt idx="91">
                  <c:v>91.0</c:v>
                </c:pt>
                <c:pt idx="92">
                  <c:v>92.0</c:v>
                </c:pt>
                <c:pt idx="93">
                  <c:v>93.0</c:v>
                </c:pt>
                <c:pt idx="94">
                  <c:v>94.0</c:v>
                </c:pt>
                <c:pt idx="95">
                  <c:v>95.0</c:v>
                </c:pt>
                <c:pt idx="96">
                  <c:v>96.0</c:v>
                </c:pt>
                <c:pt idx="97">
                  <c:v>97.0</c:v>
                </c:pt>
                <c:pt idx="98">
                  <c:v>98.0</c:v>
                </c:pt>
                <c:pt idx="99">
                  <c:v>99.0</c:v>
                </c:pt>
                <c:pt idx="100">
                  <c:v>100.0</c:v>
                </c:pt>
              </c:numCache>
            </c:numRef>
          </c:xVal>
          <c:yVal>
            <c:numRef>
              <c:f>'6. Multi-Run'!$T$3:$T$103</c:f>
              <c:numCache>
                <c:formatCode>0.00</c:formatCode>
                <c:ptCount val="101"/>
                <c:pt idx="0">
                  <c:v>0.0</c:v>
                </c:pt>
                <c:pt idx="1">
                  <c:v>0.0</c:v>
                </c:pt>
                <c:pt idx="2">
                  <c:v>3.0</c:v>
                </c:pt>
                <c:pt idx="3">
                  <c:v>3.0</c:v>
                </c:pt>
                <c:pt idx="4">
                  <c:v>3.0</c:v>
                </c:pt>
                <c:pt idx="5">
                  <c:v>3.0</c:v>
                </c:pt>
                <c:pt idx="6">
                  <c:v>4.0</c:v>
                </c:pt>
                <c:pt idx="7">
                  <c:v>5.0</c:v>
                </c:pt>
                <c:pt idx="8">
                  <c:v>6.0</c:v>
                </c:pt>
                <c:pt idx="9">
                  <c:v>6.0</c:v>
                </c:pt>
                <c:pt idx="10">
                  <c:v>9.0</c:v>
                </c:pt>
                <c:pt idx="11">
                  <c:v>11.0</c:v>
                </c:pt>
                <c:pt idx="12">
                  <c:v>13.0</c:v>
                </c:pt>
                <c:pt idx="13">
                  <c:v>17.0</c:v>
                </c:pt>
                <c:pt idx="14">
                  <c:v>18.0</c:v>
                </c:pt>
                <c:pt idx="15">
                  <c:v>19.0</c:v>
                </c:pt>
                <c:pt idx="16">
                  <c:v>22.0</c:v>
                </c:pt>
                <c:pt idx="17">
                  <c:v>26.0</c:v>
                </c:pt>
                <c:pt idx="18">
                  <c:v>29.0</c:v>
                </c:pt>
                <c:pt idx="19">
                  <c:v>33.0</c:v>
                </c:pt>
                <c:pt idx="20">
                  <c:v>37.0</c:v>
                </c:pt>
                <c:pt idx="21">
                  <c:v>41.0</c:v>
                </c:pt>
                <c:pt idx="22">
                  <c:v>45.0</c:v>
                </c:pt>
                <c:pt idx="23">
                  <c:v>47.0</c:v>
                </c:pt>
                <c:pt idx="24">
                  <c:v>50.0</c:v>
                </c:pt>
                <c:pt idx="25">
                  <c:v>52.0</c:v>
                </c:pt>
                <c:pt idx="26">
                  <c:v>54.0</c:v>
                </c:pt>
                <c:pt idx="27">
                  <c:v>55.0</c:v>
                </c:pt>
                <c:pt idx="28">
                  <c:v>58.0</c:v>
                </c:pt>
                <c:pt idx="29">
                  <c:v>61.0</c:v>
                </c:pt>
                <c:pt idx="30">
                  <c:v>64.0</c:v>
                </c:pt>
                <c:pt idx="31">
                  <c:v>65.0</c:v>
                </c:pt>
                <c:pt idx="32">
                  <c:v>67.0</c:v>
                </c:pt>
                <c:pt idx="33">
                  <c:v>70.0</c:v>
                </c:pt>
                <c:pt idx="34">
                  <c:v>71.0</c:v>
                </c:pt>
                <c:pt idx="35">
                  <c:v>73.0</c:v>
                </c:pt>
                <c:pt idx="36">
                  <c:v>75.0</c:v>
                </c:pt>
                <c:pt idx="37">
                  <c:v>77.0</c:v>
                </c:pt>
                <c:pt idx="38">
                  <c:v>79.0</c:v>
                </c:pt>
                <c:pt idx="39">
                  <c:v>81.0</c:v>
                </c:pt>
                <c:pt idx="40">
                  <c:v>83.0</c:v>
                </c:pt>
                <c:pt idx="41">
                  <c:v>85.0</c:v>
                </c:pt>
                <c:pt idx="42">
                  <c:v>85.0</c:v>
                </c:pt>
                <c:pt idx="43">
                  <c:v>85.0</c:v>
                </c:pt>
                <c:pt idx="44">
                  <c:v>85.0</c:v>
                </c:pt>
                <c:pt idx="45">
                  <c:v>85.0</c:v>
                </c:pt>
                <c:pt idx="46">
                  <c:v>85.0</c:v>
                </c:pt>
                <c:pt idx="47">
                  <c:v>85.0</c:v>
                </c:pt>
                <c:pt idx="48">
                  <c:v>86.0</c:v>
                </c:pt>
                <c:pt idx="49">
                  <c:v>86.0</c:v>
                </c:pt>
                <c:pt idx="50">
                  <c:v>86.0</c:v>
                </c:pt>
                <c:pt idx="51">
                  <c:v>87.0</c:v>
                </c:pt>
                <c:pt idx="52">
                  <c:v>88.0</c:v>
                </c:pt>
                <c:pt idx="53">
                  <c:v>88.0</c:v>
                </c:pt>
                <c:pt idx="54">
                  <c:v>88.0</c:v>
                </c:pt>
                <c:pt idx="55">
                  <c:v>88.0</c:v>
                </c:pt>
                <c:pt idx="56">
                  <c:v>88.0</c:v>
                </c:pt>
                <c:pt idx="57">
                  <c:v>88.0</c:v>
                </c:pt>
                <c:pt idx="58">
                  <c:v>89.0</c:v>
                </c:pt>
                <c:pt idx="59">
                  <c:v>89.0</c:v>
                </c:pt>
                <c:pt idx="60">
                  <c:v>89.0</c:v>
                </c:pt>
                <c:pt idx="61">
                  <c:v>89.0</c:v>
                </c:pt>
                <c:pt idx="62">
                  <c:v>89.0</c:v>
                </c:pt>
                <c:pt idx="63">
                  <c:v>90.0</c:v>
                </c:pt>
                <c:pt idx="64">
                  <c:v>90.0</c:v>
                </c:pt>
                <c:pt idx="65">
                  <c:v>90.0</c:v>
                </c:pt>
                <c:pt idx="66">
                  <c:v>90.0</c:v>
                </c:pt>
                <c:pt idx="67">
                  <c:v>90.0</c:v>
                </c:pt>
                <c:pt idx="68">
                  <c:v>90.0</c:v>
                </c:pt>
                <c:pt idx="69">
                  <c:v>90.0</c:v>
                </c:pt>
                <c:pt idx="70">
                  <c:v>90.0</c:v>
                </c:pt>
                <c:pt idx="71">
                  <c:v>90.0</c:v>
                </c:pt>
                <c:pt idx="72">
                  <c:v>90.0</c:v>
                </c:pt>
                <c:pt idx="73">
                  <c:v>90.0</c:v>
                </c:pt>
                <c:pt idx="74">
                  <c:v>90.0</c:v>
                </c:pt>
                <c:pt idx="75">
                  <c:v>90.0</c:v>
                </c:pt>
                <c:pt idx="76">
                  <c:v>90.0</c:v>
                </c:pt>
                <c:pt idx="77">
                  <c:v>90.0</c:v>
                </c:pt>
                <c:pt idx="78">
                  <c:v>90.0</c:v>
                </c:pt>
                <c:pt idx="79">
                  <c:v>90.0</c:v>
                </c:pt>
                <c:pt idx="80">
                  <c:v>90.0</c:v>
                </c:pt>
                <c:pt idx="81">
                  <c:v>90.0</c:v>
                </c:pt>
                <c:pt idx="82">
                  <c:v>90.0</c:v>
                </c:pt>
                <c:pt idx="83">
                  <c:v>90.0</c:v>
                </c:pt>
                <c:pt idx="84">
                  <c:v>90.0</c:v>
                </c:pt>
                <c:pt idx="85">
                  <c:v>90.0</c:v>
                </c:pt>
                <c:pt idx="86">
                  <c:v>90.0</c:v>
                </c:pt>
                <c:pt idx="87">
                  <c:v>90.0</c:v>
                </c:pt>
                <c:pt idx="88">
                  <c:v>90.0</c:v>
                </c:pt>
                <c:pt idx="89">
                  <c:v>90.0</c:v>
                </c:pt>
                <c:pt idx="90">
                  <c:v>90.0</c:v>
                </c:pt>
                <c:pt idx="91">
                  <c:v>90.0</c:v>
                </c:pt>
                <c:pt idx="92">
                  <c:v>90.0</c:v>
                </c:pt>
                <c:pt idx="93">
                  <c:v>90.0</c:v>
                </c:pt>
                <c:pt idx="94">
                  <c:v>90.0</c:v>
                </c:pt>
                <c:pt idx="95">
                  <c:v>90.0</c:v>
                </c:pt>
                <c:pt idx="96">
                  <c:v>90.0</c:v>
                </c:pt>
                <c:pt idx="97">
                  <c:v>90.0</c:v>
                </c:pt>
                <c:pt idx="98">
                  <c:v>90.0</c:v>
                </c:pt>
                <c:pt idx="99">
                  <c:v>90.0</c:v>
                </c:pt>
                <c:pt idx="100">
                  <c:v>90.0</c:v>
                </c:pt>
              </c:numCache>
            </c:numRef>
          </c:yVal>
          <c:smooth val="1"/>
        </c:ser>
        <c:dLbls>
          <c:showLegendKey val="0"/>
          <c:showVal val="0"/>
          <c:showCatName val="0"/>
          <c:showSerName val="0"/>
          <c:showPercent val="0"/>
          <c:showBubbleSize val="0"/>
        </c:dLbls>
        <c:axId val="2118379208"/>
        <c:axId val="2118373096"/>
      </c:scatterChart>
      <c:valAx>
        <c:axId val="2118379208"/>
        <c:scaling>
          <c:orientation val="minMax"/>
          <c:max val="100.0"/>
        </c:scaling>
        <c:delete val="0"/>
        <c:axPos val="b"/>
        <c:title>
          <c:tx>
            <c:rich>
              <a:bodyPr/>
              <a:lstStyle/>
              <a:p>
                <a:pPr>
                  <a:defRPr sz="1600" b="1" i="0" u="none" strike="noStrike" baseline="0">
                    <a:solidFill>
                      <a:srgbClr val="000000"/>
                    </a:solidFill>
                    <a:latin typeface="Verdana"/>
                    <a:ea typeface="Verdana"/>
                    <a:cs typeface="Verdana"/>
                  </a:defRPr>
                </a:pPr>
                <a:r>
                  <a:rPr lang="en-US"/>
                  <a:t>Time</a:t>
                </a:r>
              </a:p>
            </c:rich>
          </c:tx>
          <c:layout>
            <c:manualLayout>
              <c:xMode val="edge"/>
              <c:yMode val="edge"/>
              <c:x val="0.494097704190138"/>
              <c:y val="0.84848736013261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8373096"/>
        <c:crosses val="autoZero"/>
        <c:crossBetween val="midCat"/>
      </c:valAx>
      <c:valAx>
        <c:axId val="2118373096"/>
        <c:scaling>
          <c:orientation val="minMax"/>
          <c:max val="100.0"/>
          <c:min val="0.0"/>
        </c:scaling>
        <c:delete val="0"/>
        <c:axPos val="l"/>
        <c:majorGridlines>
          <c:spPr>
            <a:ln w="3175">
              <a:solidFill>
                <a:schemeClr val="bg1">
                  <a:lumMod val="85000"/>
                </a:schemeClr>
              </a:solidFill>
              <a:prstDash val="solid"/>
            </a:ln>
          </c:spPr>
        </c:majorGridlines>
        <c:title>
          <c:tx>
            <c:rich>
              <a:bodyPr/>
              <a:lstStyle/>
              <a:p>
                <a:pPr>
                  <a:defRPr sz="1600" b="1" i="0" u="none" strike="noStrike" baseline="0">
                    <a:solidFill>
                      <a:srgbClr val="000000"/>
                    </a:solidFill>
                    <a:latin typeface="Verdana"/>
                    <a:ea typeface="Verdana"/>
                    <a:cs typeface="Verdana"/>
                  </a:defRPr>
                </a:pPr>
                <a:r>
                  <a:rPr lang="en-US"/>
                  <a:t># Individuals</a:t>
                </a:r>
              </a:p>
            </c:rich>
          </c:tx>
          <c:layout>
            <c:manualLayout>
              <c:xMode val="edge"/>
              <c:yMode val="edge"/>
              <c:x val="0.013490709906321"/>
              <c:y val="0.25068922646012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8379208"/>
        <c:crosses val="autoZero"/>
        <c:crossBetween val="midCat"/>
        <c:majorUnit val="20.0"/>
      </c:valAx>
      <c:spPr>
        <a:solidFill>
          <a:schemeClr val="bg1"/>
        </a:solidFill>
        <a:ln w="12700">
          <a:solidFill>
            <a:srgbClr val="808080"/>
          </a:solidFill>
          <a:prstDash val="solid"/>
        </a:ln>
      </c:spPr>
    </c:plotArea>
    <c:legend>
      <c:legendPos val="b"/>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ayout>
        <c:manualLayout>
          <c:xMode val="edge"/>
          <c:yMode val="edge"/>
          <c:x val="0.342311169437154"/>
          <c:y val="0.911848035783186"/>
          <c:w val="0.34728669333"/>
          <c:h val="0.0517918744730411"/>
        </c:manualLayout>
      </c:layout>
      <c:overlay val="0"/>
      <c:spPr>
        <a:solidFill>
          <a:srgbClr val="FFFFFF"/>
        </a:solidFill>
        <a:ln w="12700">
          <a:solidFill>
            <a:srgbClr val="FF6600"/>
          </a:solidFill>
          <a:prstDash val="solid"/>
        </a:ln>
      </c:spPr>
      <c:txPr>
        <a:bodyPr/>
        <a:lstStyle/>
        <a:p>
          <a:pPr>
            <a:defRPr sz="110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99"/>
    </a:solidFill>
    <a:ln w="3175">
      <a:solidFill>
        <a:srgbClr val="000000"/>
      </a:solidFill>
      <a:prstDash val="solid"/>
    </a:ln>
  </c:spPr>
  <c:txPr>
    <a:bodyPr/>
    <a:lstStyle/>
    <a:p>
      <a:pPr>
        <a:defRPr sz="1125" b="0" i="0" u="none" strike="noStrike" baseline="0">
          <a:solidFill>
            <a:srgbClr val="000000"/>
          </a:solidFill>
          <a:latin typeface="Verdana"/>
          <a:ea typeface="Verdana"/>
          <a:cs typeface="Verdana"/>
        </a:defRPr>
      </a:pPr>
      <a:endParaRPr lang="en-US"/>
    </a:p>
  </c:txPr>
  <c:printSettings>
    <c:headerFooter/>
    <c:pageMargins b="1.0" l="0.75" r="0.75" t="1.0"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Phase Plot</a:t>
            </a:r>
          </a:p>
        </c:rich>
      </c:tx>
      <c:overlay val="0"/>
      <c:spPr>
        <a:noFill/>
        <a:ln w="25400">
          <a:noFill/>
        </a:ln>
      </c:spPr>
    </c:title>
    <c:autoTitleDeleted val="0"/>
    <c:plotArea>
      <c:layout/>
      <c:scatterChart>
        <c:scatterStyle val="smoothMarker"/>
        <c:varyColors val="0"/>
        <c:ser>
          <c:idx val="0"/>
          <c:order val="0"/>
          <c:tx>
            <c:v>Deterministic</c:v>
          </c:tx>
          <c:spPr>
            <a:ln w="57150" cap="rnd" cmpd="sng" algn="ctr">
              <a:solidFill>
                <a:srgbClr val="5700B3"/>
              </a:solidFill>
              <a:prstDash val="solid"/>
              <a:round/>
              <a:headEnd type="none" w="med" len="med"/>
              <a:tailEnd type="none" w="med" len="med"/>
            </a:ln>
          </c:spPr>
          <c:marker>
            <c:symbol val="none"/>
          </c:marker>
          <c:xVal>
            <c:numRef>
              <c:f>'6. Multi-Run'!$B$3:$B$103</c:f>
              <c:numCache>
                <c:formatCode>0.00</c:formatCode>
                <c:ptCount val="101"/>
                <c:pt idx="0">
                  <c:v>97.0</c:v>
                </c:pt>
                <c:pt idx="1">
                  <c:v>96.0397</c:v>
                </c:pt>
                <c:pt idx="2">
                  <c:v>94.955700866497</c:v>
                </c:pt>
                <c:pt idx="3">
                  <c:v>93.73717908705653</c:v>
                </c:pt>
                <c:pt idx="4">
                  <c:v>92.37388471397389</c:v>
                </c:pt>
                <c:pt idx="5">
                  <c:v>90.8566636263817</c:v>
                </c:pt>
                <c:pt idx="6">
                  <c:v>89.17807292602031</c:v>
                </c:pt>
                <c:pt idx="7">
                  <c:v>87.33307007437161</c:v>
                </c:pt>
                <c:pt idx="8">
                  <c:v>85.3197399145029</c:v>
                </c:pt>
                <c:pt idx="9">
                  <c:v>83.14000540414886</c:v>
                </c:pt>
                <c:pt idx="10">
                  <c:v>80.80025049243457</c:v>
                </c:pt>
                <c:pt idx="11">
                  <c:v>78.31177116135154</c:v>
                </c:pt>
                <c:pt idx="12">
                  <c:v>75.69096805250737</c:v>
                </c:pt>
                <c:pt idx="13">
                  <c:v>72.95920577278353</c:v>
                </c:pt>
                <c:pt idx="14">
                  <c:v>70.14229237598998</c:v>
                </c:pt>
                <c:pt idx="15">
                  <c:v>67.26957639890954</c:v>
                </c:pt>
                <c:pt idx="16">
                  <c:v>64.37271221825515</c:v>
                </c:pt>
                <c:pt idx="17">
                  <c:v>61.48419717431702</c:v>
                </c:pt>
                <c:pt idx="18">
                  <c:v>58.63582373430864</c:v>
                </c:pt>
                <c:pt idx="19">
                  <c:v>55.85720654823699</c:v>
                </c:pt>
                <c:pt idx="20">
                  <c:v>53.17453261690143</c:v>
                </c:pt>
                <c:pt idx="21">
                  <c:v>50.60964543904398</c:v>
                </c:pt>
                <c:pt idx="22">
                  <c:v>48.17952020289834</c:v>
                </c:pt>
                <c:pt idx="23">
                  <c:v>45.89612970485498</c:v>
                </c:pt>
                <c:pt idx="24">
                  <c:v>43.76665193518498</c:v>
                </c:pt>
                <c:pt idx="25">
                  <c:v>41.79393825809773</c:v>
                </c:pt>
                <c:pt idx="26">
                  <c:v>39.97714831734443</c:v>
                </c:pt>
                <c:pt idx="27">
                  <c:v>38.31246176840456</c:v>
                </c:pt>
                <c:pt idx="28">
                  <c:v>36.79379229704123</c:v>
                </c:pt>
                <c:pt idx="29">
                  <c:v>35.41345008111166</c:v>
                </c:pt>
                <c:pt idx="30">
                  <c:v>34.16271983143148</c:v>
                </c:pt>
                <c:pt idx="31">
                  <c:v>33.0323395224841</c:v>
                </c:pt>
                <c:pt idx="32">
                  <c:v>32.01287839314962</c:v>
                </c:pt>
                <c:pt idx="33">
                  <c:v>31.09502161767272</c:v>
                </c:pt>
                <c:pt idx="34">
                  <c:v>30.26977388012592</c:v>
                </c:pt>
                <c:pt idx="35">
                  <c:v>29.52859592320744</c:v>
                </c:pt>
                <c:pt idx="36">
                  <c:v>28.86348798332437</c:v>
                </c:pt>
                <c:pt idx="37">
                  <c:v>28.26703270579685</c:v>
                </c:pt>
                <c:pt idx="38">
                  <c:v>27.73240827562523</c:v>
                </c:pt>
                <c:pt idx="39">
                  <c:v>27.25338051131258</c:v>
                </c:pt>
                <c:pt idx="40">
                  <c:v>26.82428079440651</c:v>
                </c:pt>
                <c:pt idx="41">
                  <c:v>26.4399750673593</c:v>
                </c:pt>
                <c:pt idx="42">
                  <c:v>26.09582776950914</c:v>
                </c:pt>
                <c:pt idx="43">
                  <c:v>25.78766349116878</c:v>
                </c:pt>
                <c:pt idx="44">
                  <c:v>25.51172828050698</c:v>
                </c:pt>
                <c:pt idx="45">
                  <c:v>25.26465189898878</c:v>
                </c:pt>
                <c:pt idx="46">
                  <c:v>25.04341184931705</c:v>
                </c:pt>
                <c:pt idx="47">
                  <c:v>24.84529965910962</c:v>
                </c:pt>
                <c:pt idx="48">
                  <c:v>24.66788966318084</c:v>
                </c:pt>
                <c:pt idx="49">
                  <c:v>24.50901036211942</c:v>
                </c:pt>
                <c:pt idx="50">
                  <c:v>24.36671832497234</c:v>
                </c:pt>
                <c:pt idx="51">
                  <c:v>24.23927453390984</c:v>
                </c:pt>
                <c:pt idx="52">
                  <c:v>24.12512302715914</c:v>
                </c:pt>
                <c:pt idx="53">
                  <c:v>24.02287167463294</c:v>
                </c:pt>
                <c:pt idx="54">
                  <c:v>23.93127491223593</c:v>
                </c:pt>
                <c:pt idx="55">
                  <c:v>23.84921826125526</c:v>
                </c:pt>
                <c:pt idx="56">
                  <c:v>23.77570446529347</c:v>
                </c:pt>
                <c:pt idx="57">
                  <c:v>23.70984108661687</c:v>
                </c:pt>
                <c:pt idx="58">
                  <c:v>23.65082941500707</c:v>
                </c:pt>
                <c:pt idx="59">
                  <c:v>23.59795455416617</c:v>
                </c:pt>
                <c:pt idx="60">
                  <c:v>23.55057656274535</c:v>
                </c:pt>
                <c:pt idx="61">
                  <c:v>23.50812253870593</c:v>
                </c:pt>
                <c:pt idx="62">
                  <c:v>23.47007954672093</c:v>
                </c:pt>
                <c:pt idx="63">
                  <c:v>23.43598829854417</c:v>
                </c:pt>
                <c:pt idx="64">
                  <c:v>23.40543750565293</c:v>
                </c:pt>
                <c:pt idx="65">
                  <c:v>23.37805883200348</c:v>
                </c:pt>
                <c:pt idx="66">
                  <c:v>23.35352238245131</c:v>
                </c:pt>
                <c:pt idx="67">
                  <c:v>23.33153266932591</c:v>
                </c:pt>
                <c:pt idx="68">
                  <c:v>23.31182500586903</c:v>
                </c:pt>
                <c:pt idx="69">
                  <c:v>23.29416228080645</c:v>
                </c:pt>
                <c:pt idx="70">
                  <c:v>23.27833207328596</c:v>
                </c:pt>
                <c:pt idx="71">
                  <c:v>23.26414407183847</c:v>
                </c:pt>
                <c:pt idx="72">
                  <c:v>23.2514277649596</c:v>
                </c:pt>
                <c:pt idx="73">
                  <c:v>23.24003037441686</c:v>
                </c:pt>
                <c:pt idx="74">
                  <c:v>23.22981500550996</c:v>
                </c:pt>
                <c:pt idx="75">
                  <c:v>23.22065899129016</c:v>
                </c:pt>
                <c:pt idx="76">
                  <c:v>23.21245241021866</c:v>
                </c:pt>
                <c:pt idx="77">
                  <c:v>23.20509675894522</c:v>
                </c:pt>
                <c:pt idx="78">
                  <c:v>23.19850376384998</c:v>
                </c:pt>
                <c:pt idx="79">
                  <c:v>23.19259431673767</c:v>
                </c:pt>
                <c:pt idx="80">
                  <c:v>23.18729752163048</c:v>
                </c:pt>
                <c:pt idx="81">
                  <c:v>23.18254984099367</c:v>
                </c:pt>
                <c:pt idx="82">
                  <c:v>23.17829433096513</c:v>
                </c:pt>
                <c:pt idx="83">
                  <c:v>23.17447995626483</c:v>
                </c:pt>
                <c:pt idx="84">
                  <c:v>23.17106097644499</c:v>
                </c:pt>
                <c:pt idx="85">
                  <c:v>23.16799639602173</c:v>
                </c:pt>
                <c:pt idx="86">
                  <c:v>23.16524947181453</c:v>
                </c:pt>
                <c:pt idx="87">
                  <c:v>23.16278727152173</c:v>
                </c:pt>
                <c:pt idx="88">
                  <c:v>23.16058027818733</c:v>
                </c:pt>
                <c:pt idx="89">
                  <c:v>23.15860203577521</c:v>
                </c:pt>
                <c:pt idx="90">
                  <c:v>23.15682883156779</c:v>
                </c:pt>
                <c:pt idx="91">
                  <c:v>23.15523941155461</c:v>
                </c:pt>
                <c:pt idx="92">
                  <c:v>23.15381472537727</c:v>
                </c:pt>
                <c:pt idx="93">
                  <c:v>23.1525376977557</c:v>
                </c:pt>
                <c:pt idx="94">
                  <c:v>23.15139302364183</c:v>
                </c:pt>
                <c:pt idx="95">
                  <c:v>23.150366984634</c:v>
                </c:pt>
                <c:pt idx="96">
                  <c:v>23.14944728444259</c:v>
                </c:pt>
                <c:pt idx="97">
                  <c:v>23.14862290142748</c:v>
                </c:pt>
                <c:pt idx="98">
                  <c:v>23.14788395643405</c:v>
                </c:pt>
                <c:pt idx="99">
                  <c:v>23.1472215943392</c:v>
                </c:pt>
                <c:pt idx="100">
                  <c:v>23.14662787788372</c:v>
                </c:pt>
              </c:numCache>
            </c:numRef>
          </c:xVal>
          <c:yVal>
            <c:numRef>
              <c:f>'6. Multi-Run'!$C$3:$C$103</c:f>
              <c:numCache>
                <c:formatCode>0.00</c:formatCode>
                <c:ptCount val="101"/>
                <c:pt idx="0">
                  <c:v>3.0</c:v>
                </c:pt>
                <c:pt idx="1">
                  <c:v>3.4203</c:v>
                </c:pt>
                <c:pt idx="2">
                  <c:v>3.888645133503</c:v>
                </c:pt>
                <c:pt idx="3">
                  <c:v>4.407210788912931</c:v>
                </c:pt>
                <c:pt idx="4">
                  <c:v>4.977207219991243</c:v>
                </c:pt>
                <c:pt idx="5">
                  <c:v>5.598531007985017</c:v>
                </c:pt>
                <c:pt idx="6">
                  <c:v>6.269386126909109</c:v>
                </c:pt>
                <c:pt idx="7">
                  <c:v>6.985899475714174</c:v>
                </c:pt>
                <c:pt idx="8">
                  <c:v>7.741767729954327</c:v>
                </c:pt>
                <c:pt idx="9">
                  <c:v>8.527984048916591</c:v>
                </c:pt>
                <c:pt idx="10">
                  <c:v>9.332701831825893</c:v>
                </c:pt>
                <c:pt idx="11">
                  <c:v>10.14129483318026</c:v>
                </c:pt>
                <c:pt idx="12">
                  <c:v>10.93666487205198</c:v>
                </c:pt>
                <c:pt idx="13">
                  <c:v>11.69982747480647</c:v>
                </c:pt>
                <c:pt idx="14">
                  <c:v>12.41077192613486</c:v>
                </c:pt>
                <c:pt idx="15">
                  <c:v>13.04954895651102</c:v>
                </c:pt>
                <c:pt idx="16">
                  <c:v>13.59749432499343</c:v>
                </c:pt>
                <c:pt idx="17">
                  <c:v>14.03846039043274</c:v>
                </c:pt>
                <c:pt idx="18">
                  <c:v>14.35991096016322</c:v>
                </c:pt>
                <c:pt idx="19">
                  <c:v>14.55374417340549</c:v>
                </c:pt>
                <c:pt idx="20">
                  <c:v>14.61674415352806</c:v>
                </c:pt>
                <c:pt idx="21">
                  <c:v>14.55061738375046</c:v>
                </c:pt>
                <c:pt idx="22">
                  <c:v>14.36163149082102</c:v>
                </c:pt>
                <c:pt idx="23">
                  <c:v>14.05992832051659</c:v>
                </c:pt>
                <c:pt idx="24">
                  <c:v>13.6586189924936</c:v>
                </c:pt>
                <c:pt idx="25">
                  <c:v>13.17278125093201</c:v>
                </c:pt>
                <c:pt idx="26">
                  <c:v>12.61847056651755</c:v>
                </c:pt>
                <c:pt idx="27">
                  <c:v>12.01183241348426</c:v>
                </c:pt>
                <c:pt idx="28">
                  <c:v>11.36837205042042</c:v>
                </c:pt>
                <c:pt idx="29">
                  <c:v>10.70240729727431</c:v>
                </c:pt>
                <c:pt idx="30">
                  <c:v>10.02670423344511</c:v>
                </c:pt>
                <c:pt idx="31">
                  <c:v>9.352277780372374</c:v>
                </c:pt>
                <c:pt idx="32">
                  <c:v>8.688328909239832</c:v>
                </c:pt>
                <c:pt idx="33">
                  <c:v>8.04228648105356</c:v>
                </c:pt>
                <c:pt idx="34">
                  <c:v>7.419922652010715</c:v>
                </c:pt>
                <c:pt idx="35">
                  <c:v>6.825514531567269</c:v>
                </c:pt>
                <c:pt idx="36">
                  <c:v>6.262029855768241</c:v>
                </c:pt>
                <c:pt idx="37">
                  <c:v>5.731319759257468</c:v>
                </c:pt>
                <c:pt idx="38">
                  <c:v>5.23430663276275</c:v>
                </c:pt>
                <c:pt idx="39">
                  <c:v>4.7711592031781</c:v>
                </c:pt>
                <c:pt idx="40">
                  <c:v>4.341450263512113</c:v>
                </c:pt>
                <c:pt idx="41">
                  <c:v>3.94429494312715</c:v>
                </c:pt>
                <c:pt idx="42">
                  <c:v>3.57846915121442</c:v>
                </c:pt>
                <c:pt idx="43">
                  <c:v>3.242508982336182</c:v>
                </c:pt>
                <c:pt idx="44">
                  <c:v>2.934792576177475</c:v>
                </c:pt>
                <c:pt idx="45">
                  <c:v>2.653606293983723</c:v>
                </c:pt>
                <c:pt idx="46">
                  <c:v>2.397197210738385</c:v>
                </c:pt>
                <c:pt idx="47">
                  <c:v>2.16381390301291</c:v>
                </c:pt>
                <c:pt idx="48">
                  <c:v>1.951737396399366</c:v>
                </c:pt>
                <c:pt idx="49">
                  <c:v>1.759303966108896</c:v>
                </c:pt>
                <c:pt idx="50">
                  <c:v>1.584921289356381</c:v>
                </c:pt>
                <c:pt idx="51">
                  <c:v>1.427079248334729</c:v>
                </c:pt>
                <c:pt idx="52">
                  <c:v>1.28435649038518</c:v>
                </c:pt>
                <c:pt idx="53">
                  <c:v>1.155423674642048</c:v>
                </c:pt>
                <c:pt idx="54">
                  <c:v>1.039044175603483</c:v>
                </c:pt>
                <c:pt idx="55">
                  <c:v>0.934072874975527</c:v>
                </c:pt>
                <c:pt idx="56">
                  <c:v>0.839453553441724</c:v>
                </c:pt>
                <c:pt idx="57">
                  <c:v>0.754215292498817</c:v>
                </c:pt>
                <c:pt idx="58">
                  <c:v>0.677468211458833</c:v>
                </c:pt>
                <c:pt idx="59">
                  <c:v>0.608398794237142</c:v>
                </c:pt>
                <c:pt idx="60">
                  <c:v>0.546265002695275</c:v>
                </c:pt>
                <c:pt idx="61">
                  <c:v>0.490391326249552</c:v>
                </c:pt>
                <c:pt idx="62">
                  <c:v>0.44016387950963</c:v>
                </c:pt>
                <c:pt idx="63">
                  <c:v>0.395025629374655</c:v>
                </c:pt>
                <c:pt idx="64">
                  <c:v>0.35447180897846</c:v>
                </c:pt>
                <c:pt idx="65">
                  <c:v>0.318045557011789</c:v>
                </c:pt>
                <c:pt idx="66">
                  <c:v>0.285333806301827</c:v>
                </c:pt>
                <c:pt idx="67">
                  <c:v>0.255963434292899</c:v>
                </c:pt>
                <c:pt idx="68">
                  <c:v>0.229597679577058</c:v>
                </c:pt>
                <c:pt idx="69">
                  <c:v>0.205932822315765</c:v>
                </c:pt>
                <c:pt idx="70">
                  <c:v>0.184695121819422</c:v>
                </c:pt>
                <c:pt idx="71">
                  <c:v>0.16563800133942</c:v>
                </c:pt>
                <c:pt idx="72">
                  <c:v>0.148539467977199</c:v>
                </c:pt>
                <c:pt idx="73">
                  <c:v>0.13319975428403</c:v>
                </c:pt>
                <c:pt idx="74">
                  <c:v>0.11943916741981</c:v>
                </c:pt>
                <c:pt idx="75">
                  <c:v>0.107096131504039</c:v>
                </c:pt>
                <c:pt idx="76">
                  <c:v>0.0960254089048196</c:v>
                </c:pt>
                <c:pt idx="77">
                  <c:v>0.0860964865753893</c:v>
                </c:pt>
                <c:pt idx="78">
                  <c:v>0.0771921140870568</c:v>
                </c:pt>
                <c:pt idx="79">
                  <c:v>0.0692069806637074</c:v>
                </c:pt>
                <c:pt idx="80">
                  <c:v>0.062046519251425</c:v>
                </c:pt>
                <c:pt idx="81">
                  <c:v>0.0556258264229809</c:v>
                </c:pt>
                <c:pt idx="82">
                  <c:v>0.0498686876953851</c:v>
                </c:pt>
                <c:pt idx="83">
                  <c:v>0.0447066986105144</c:v>
                </c:pt>
                <c:pt idx="84">
                  <c:v>0.0400784726804603</c:v>
                </c:pt>
                <c:pt idx="85">
                  <c:v>0.0359289280212392</c:v>
                </c:pt>
                <c:pt idx="86">
                  <c:v>0.0322086451846158</c:v>
                </c:pt>
                <c:pt idx="87">
                  <c:v>0.0288732893441925</c:v>
                </c:pt>
                <c:pt idx="88">
                  <c:v>0.0258830905966363</c:v>
                </c:pt>
                <c:pt idx="89">
                  <c:v>0.0232023767013581</c:v>
                </c:pt>
                <c:pt idx="90">
                  <c:v>0.0207991531025396</c:v>
                </c:pt>
                <c:pt idx="91">
                  <c:v>0.0186447255572648</c:v>
                </c:pt>
                <c:pt idx="92">
                  <c:v>0.0167133611342931</c:v>
                </c:pt>
                <c:pt idx="93">
                  <c:v>0.0149819837516881</c:v>
                </c:pt>
                <c:pt idx="94">
                  <c:v>0.013429900790258</c:v>
                </c:pt>
                <c:pt idx="95">
                  <c:v>0.0120385576558421</c:v>
                </c:pt>
                <c:pt idx="96">
                  <c:v>0.0107913174691953</c:v>
                </c:pt>
                <c:pt idx="97">
                  <c:v>0.00967326333985344</c:v>
                </c:pt>
                <c:pt idx="98">
                  <c:v>0.00867102093210537</c:v>
                </c:pt>
                <c:pt idx="99">
                  <c:v>0.00777259925918302</c:v>
                </c:pt>
                <c:pt idx="100">
                  <c:v>0.00696724784800389</c:v>
                </c:pt>
              </c:numCache>
            </c:numRef>
          </c:yVal>
          <c:smooth val="1"/>
        </c:ser>
        <c:ser>
          <c:idx val="1"/>
          <c:order val="1"/>
          <c:tx>
            <c:v>Start Point</c:v>
          </c:tx>
          <c:spPr>
            <a:ln w="28575" cap="rnd" cmpd="sng" algn="ctr">
              <a:solidFill>
                <a:srgbClr val="5700B3"/>
              </a:solidFill>
              <a:prstDash val="solid"/>
              <a:round/>
              <a:headEnd type="none" w="med" len="med"/>
              <a:tailEnd type="none" w="med" len="med"/>
            </a:ln>
          </c:spPr>
          <c:marker>
            <c:symbol val="circle"/>
            <c:size val="10"/>
            <c:spPr>
              <a:solidFill>
                <a:srgbClr val="CC98FF"/>
              </a:solidFill>
              <a:ln w="28575" cap="rnd" cmpd="sng" algn="ctr">
                <a:solidFill>
                  <a:srgbClr val="5700B3"/>
                </a:solidFill>
                <a:prstDash val="solid"/>
                <a:round/>
                <a:headEnd type="none" w="med" len="med"/>
                <a:tailEnd type="none" w="med" len="med"/>
              </a:ln>
            </c:spPr>
          </c:marker>
          <c:xVal>
            <c:numRef>
              <c:f>'6. Multi-Run'!$B$3</c:f>
              <c:numCache>
                <c:formatCode>0.00</c:formatCode>
                <c:ptCount val="1"/>
                <c:pt idx="0">
                  <c:v>97.0</c:v>
                </c:pt>
              </c:numCache>
            </c:numRef>
          </c:xVal>
          <c:yVal>
            <c:numRef>
              <c:f>'6. Multi-Run'!$C$3</c:f>
              <c:numCache>
                <c:formatCode>0.00</c:formatCode>
                <c:ptCount val="1"/>
                <c:pt idx="0">
                  <c:v>3.0</c:v>
                </c:pt>
              </c:numCache>
            </c:numRef>
          </c:yVal>
          <c:smooth val="1"/>
        </c:ser>
        <c:ser>
          <c:idx val="2"/>
          <c:order val="2"/>
          <c:tx>
            <c:v>Stochastic 1</c:v>
          </c:tx>
          <c:spPr>
            <a:ln w="38100">
              <a:solidFill>
                <a:srgbClr val="CC98FF"/>
              </a:solidFill>
            </a:ln>
          </c:spPr>
          <c:marker>
            <c:symbol val="none"/>
          </c:marker>
          <c:xVal>
            <c:numRef>
              <c:f>'6. Multi-Run'!$F$3:$F$103</c:f>
              <c:numCache>
                <c:formatCode>0.00</c:formatCode>
                <c:ptCount val="101"/>
                <c:pt idx="0">
                  <c:v>97.0</c:v>
                </c:pt>
                <c:pt idx="1">
                  <c:v>97.0</c:v>
                </c:pt>
                <c:pt idx="2">
                  <c:v>97.0</c:v>
                </c:pt>
                <c:pt idx="3">
                  <c:v>97.0</c:v>
                </c:pt>
                <c:pt idx="4">
                  <c:v>97.0</c:v>
                </c:pt>
                <c:pt idx="5">
                  <c:v>97.0</c:v>
                </c:pt>
                <c:pt idx="6">
                  <c:v>97.0</c:v>
                </c:pt>
                <c:pt idx="7">
                  <c:v>97.0</c:v>
                </c:pt>
                <c:pt idx="8">
                  <c:v>97.0</c:v>
                </c:pt>
                <c:pt idx="9">
                  <c:v>97.0</c:v>
                </c:pt>
                <c:pt idx="10">
                  <c:v>97.0</c:v>
                </c:pt>
                <c:pt idx="11">
                  <c:v>97.0</c:v>
                </c:pt>
                <c:pt idx="12">
                  <c:v>97.0</c:v>
                </c:pt>
                <c:pt idx="13">
                  <c:v>97.0</c:v>
                </c:pt>
                <c:pt idx="14">
                  <c:v>97.0</c:v>
                </c:pt>
                <c:pt idx="15">
                  <c:v>97.0</c:v>
                </c:pt>
                <c:pt idx="16">
                  <c:v>97.0</c:v>
                </c:pt>
                <c:pt idx="17">
                  <c:v>97.0</c:v>
                </c:pt>
                <c:pt idx="18">
                  <c:v>97.0</c:v>
                </c:pt>
                <c:pt idx="19">
                  <c:v>97.0</c:v>
                </c:pt>
                <c:pt idx="20">
                  <c:v>97.0</c:v>
                </c:pt>
                <c:pt idx="21">
                  <c:v>97.0</c:v>
                </c:pt>
                <c:pt idx="22">
                  <c:v>97.0</c:v>
                </c:pt>
                <c:pt idx="23">
                  <c:v>97.0</c:v>
                </c:pt>
                <c:pt idx="24">
                  <c:v>97.0</c:v>
                </c:pt>
                <c:pt idx="25">
                  <c:v>97.0</c:v>
                </c:pt>
                <c:pt idx="26">
                  <c:v>97.0</c:v>
                </c:pt>
                <c:pt idx="27">
                  <c:v>97.0</c:v>
                </c:pt>
                <c:pt idx="28">
                  <c:v>97.0</c:v>
                </c:pt>
                <c:pt idx="29">
                  <c:v>97.0</c:v>
                </c:pt>
                <c:pt idx="30">
                  <c:v>97.0</c:v>
                </c:pt>
                <c:pt idx="31">
                  <c:v>97.0</c:v>
                </c:pt>
                <c:pt idx="32">
                  <c:v>97.0</c:v>
                </c:pt>
                <c:pt idx="33">
                  <c:v>97.0</c:v>
                </c:pt>
                <c:pt idx="34">
                  <c:v>97.0</c:v>
                </c:pt>
                <c:pt idx="35">
                  <c:v>97.0</c:v>
                </c:pt>
                <c:pt idx="36">
                  <c:v>97.0</c:v>
                </c:pt>
                <c:pt idx="37">
                  <c:v>97.0</c:v>
                </c:pt>
                <c:pt idx="38">
                  <c:v>97.0</c:v>
                </c:pt>
                <c:pt idx="39">
                  <c:v>97.0</c:v>
                </c:pt>
                <c:pt idx="40">
                  <c:v>97.0</c:v>
                </c:pt>
                <c:pt idx="41">
                  <c:v>97.0</c:v>
                </c:pt>
                <c:pt idx="42">
                  <c:v>97.0</c:v>
                </c:pt>
                <c:pt idx="43">
                  <c:v>97.0</c:v>
                </c:pt>
                <c:pt idx="44">
                  <c:v>97.0</c:v>
                </c:pt>
                <c:pt idx="45">
                  <c:v>97.0</c:v>
                </c:pt>
                <c:pt idx="46">
                  <c:v>97.0</c:v>
                </c:pt>
                <c:pt idx="47">
                  <c:v>97.0</c:v>
                </c:pt>
                <c:pt idx="48">
                  <c:v>97.0</c:v>
                </c:pt>
                <c:pt idx="49">
                  <c:v>97.0</c:v>
                </c:pt>
                <c:pt idx="50">
                  <c:v>97.0</c:v>
                </c:pt>
                <c:pt idx="51">
                  <c:v>97.0</c:v>
                </c:pt>
                <c:pt idx="52">
                  <c:v>97.0</c:v>
                </c:pt>
                <c:pt idx="53">
                  <c:v>97.0</c:v>
                </c:pt>
                <c:pt idx="54">
                  <c:v>97.0</c:v>
                </c:pt>
                <c:pt idx="55">
                  <c:v>97.0</c:v>
                </c:pt>
                <c:pt idx="56">
                  <c:v>97.0</c:v>
                </c:pt>
                <c:pt idx="57">
                  <c:v>97.0</c:v>
                </c:pt>
                <c:pt idx="58">
                  <c:v>97.0</c:v>
                </c:pt>
                <c:pt idx="59">
                  <c:v>97.0</c:v>
                </c:pt>
                <c:pt idx="60">
                  <c:v>97.0</c:v>
                </c:pt>
                <c:pt idx="61">
                  <c:v>97.0</c:v>
                </c:pt>
                <c:pt idx="62">
                  <c:v>97.0</c:v>
                </c:pt>
                <c:pt idx="63">
                  <c:v>97.0</c:v>
                </c:pt>
                <c:pt idx="64">
                  <c:v>97.0</c:v>
                </c:pt>
                <c:pt idx="65">
                  <c:v>97.0</c:v>
                </c:pt>
                <c:pt idx="66">
                  <c:v>97.0</c:v>
                </c:pt>
                <c:pt idx="67">
                  <c:v>97.0</c:v>
                </c:pt>
                <c:pt idx="68">
                  <c:v>97.0</c:v>
                </c:pt>
                <c:pt idx="69">
                  <c:v>97.0</c:v>
                </c:pt>
                <c:pt idx="70">
                  <c:v>97.0</c:v>
                </c:pt>
                <c:pt idx="71">
                  <c:v>97.0</c:v>
                </c:pt>
                <c:pt idx="72">
                  <c:v>97.0</c:v>
                </c:pt>
                <c:pt idx="73">
                  <c:v>97.0</c:v>
                </c:pt>
                <c:pt idx="74">
                  <c:v>97.0</c:v>
                </c:pt>
                <c:pt idx="75">
                  <c:v>97.0</c:v>
                </c:pt>
                <c:pt idx="76">
                  <c:v>97.0</c:v>
                </c:pt>
                <c:pt idx="77">
                  <c:v>97.0</c:v>
                </c:pt>
                <c:pt idx="78">
                  <c:v>97.0</c:v>
                </c:pt>
                <c:pt idx="79">
                  <c:v>97.0</c:v>
                </c:pt>
                <c:pt idx="80">
                  <c:v>97.0</c:v>
                </c:pt>
                <c:pt idx="81">
                  <c:v>97.0</c:v>
                </c:pt>
                <c:pt idx="82">
                  <c:v>97.0</c:v>
                </c:pt>
                <c:pt idx="83">
                  <c:v>97.0</c:v>
                </c:pt>
                <c:pt idx="84">
                  <c:v>97.0</c:v>
                </c:pt>
                <c:pt idx="85">
                  <c:v>97.0</c:v>
                </c:pt>
                <c:pt idx="86">
                  <c:v>97.0</c:v>
                </c:pt>
                <c:pt idx="87">
                  <c:v>97.0</c:v>
                </c:pt>
                <c:pt idx="88">
                  <c:v>97.0</c:v>
                </c:pt>
                <c:pt idx="89">
                  <c:v>97.0</c:v>
                </c:pt>
                <c:pt idx="90">
                  <c:v>97.0</c:v>
                </c:pt>
                <c:pt idx="91">
                  <c:v>97.0</c:v>
                </c:pt>
                <c:pt idx="92">
                  <c:v>97.0</c:v>
                </c:pt>
                <c:pt idx="93">
                  <c:v>97.0</c:v>
                </c:pt>
                <c:pt idx="94">
                  <c:v>97.0</c:v>
                </c:pt>
                <c:pt idx="95">
                  <c:v>97.0</c:v>
                </c:pt>
                <c:pt idx="96">
                  <c:v>97.0</c:v>
                </c:pt>
                <c:pt idx="97">
                  <c:v>97.0</c:v>
                </c:pt>
                <c:pt idx="98">
                  <c:v>97.0</c:v>
                </c:pt>
                <c:pt idx="99">
                  <c:v>97.0</c:v>
                </c:pt>
                <c:pt idx="100">
                  <c:v>97.0</c:v>
                </c:pt>
              </c:numCache>
            </c:numRef>
          </c:xVal>
          <c:yVal>
            <c:numRef>
              <c:f>'6. Multi-Run'!$G$3:$G$103</c:f>
              <c:numCache>
                <c:formatCode>0.00</c:formatCode>
                <c:ptCount val="101"/>
                <c:pt idx="0">
                  <c:v>3.0</c:v>
                </c:pt>
                <c:pt idx="1">
                  <c:v>1.0</c:v>
                </c:pt>
                <c:pt idx="2">
                  <c:v>1.0</c:v>
                </c:pt>
                <c:pt idx="3">
                  <c:v>1.0</c:v>
                </c:pt>
                <c:pt idx="4">
                  <c:v>0.0</c:v>
                </c:pt>
                <c:pt idx="5">
                  <c:v>0.0</c:v>
                </c:pt>
                <c:pt idx="6">
                  <c:v>0.0</c:v>
                </c:pt>
                <c:pt idx="7">
                  <c:v>0.0</c:v>
                </c:pt>
                <c:pt idx="8">
                  <c:v>0.0</c:v>
                </c:pt>
                <c:pt idx="9">
                  <c:v>0.0</c:v>
                </c:pt>
                <c:pt idx="10">
                  <c:v>0.0</c:v>
                </c:pt>
                <c:pt idx="11">
                  <c:v>0.0</c:v>
                </c:pt>
                <c:pt idx="12">
                  <c:v>0.0</c:v>
                </c:pt>
                <c:pt idx="13">
                  <c:v>0.0</c:v>
                </c:pt>
                <c:pt idx="14">
                  <c:v>0.0</c:v>
                </c:pt>
                <c:pt idx="15">
                  <c:v>0.0</c:v>
                </c:pt>
                <c:pt idx="16">
                  <c:v>0.0</c:v>
                </c:pt>
                <c:pt idx="17">
                  <c:v>0.0</c:v>
                </c:pt>
                <c:pt idx="18">
                  <c:v>0.0</c:v>
                </c:pt>
                <c:pt idx="19">
                  <c:v>0.0</c:v>
                </c:pt>
                <c:pt idx="20">
                  <c:v>0.0</c:v>
                </c:pt>
                <c:pt idx="21">
                  <c:v>0.0</c:v>
                </c:pt>
                <c:pt idx="22">
                  <c:v>0.0</c:v>
                </c:pt>
                <c:pt idx="23">
                  <c:v>0.0</c:v>
                </c:pt>
                <c:pt idx="24">
                  <c:v>0.0</c:v>
                </c:pt>
                <c:pt idx="25">
                  <c:v>0.0</c:v>
                </c:pt>
                <c:pt idx="26">
                  <c:v>0.0</c:v>
                </c:pt>
                <c:pt idx="27">
                  <c:v>0.0</c:v>
                </c:pt>
                <c:pt idx="28">
                  <c:v>0.0</c:v>
                </c:pt>
                <c:pt idx="29">
                  <c:v>0.0</c:v>
                </c:pt>
                <c:pt idx="30">
                  <c:v>0.0</c:v>
                </c:pt>
                <c:pt idx="31">
                  <c:v>0.0</c:v>
                </c:pt>
                <c:pt idx="32">
                  <c:v>0.0</c:v>
                </c:pt>
                <c:pt idx="33">
                  <c:v>0.0</c:v>
                </c:pt>
                <c:pt idx="34">
                  <c:v>0.0</c:v>
                </c:pt>
                <c:pt idx="35">
                  <c:v>0.0</c:v>
                </c:pt>
                <c:pt idx="36">
                  <c:v>0.0</c:v>
                </c:pt>
                <c:pt idx="37">
                  <c:v>0.0</c:v>
                </c:pt>
                <c:pt idx="38">
                  <c:v>0.0</c:v>
                </c:pt>
                <c:pt idx="39">
                  <c:v>0.0</c:v>
                </c:pt>
                <c:pt idx="40">
                  <c:v>0.0</c:v>
                </c:pt>
                <c:pt idx="41">
                  <c:v>0.0</c:v>
                </c:pt>
                <c:pt idx="42">
                  <c:v>0.0</c:v>
                </c:pt>
                <c:pt idx="43">
                  <c:v>0.0</c:v>
                </c:pt>
                <c:pt idx="44">
                  <c:v>0.0</c:v>
                </c:pt>
                <c:pt idx="45">
                  <c:v>0.0</c:v>
                </c:pt>
                <c:pt idx="46">
                  <c:v>0.0</c:v>
                </c:pt>
                <c:pt idx="47">
                  <c:v>0.0</c:v>
                </c:pt>
                <c:pt idx="48">
                  <c:v>0.0</c:v>
                </c:pt>
                <c:pt idx="49">
                  <c:v>0.0</c:v>
                </c:pt>
                <c:pt idx="50">
                  <c:v>0.0</c:v>
                </c:pt>
                <c:pt idx="51">
                  <c:v>0.0</c:v>
                </c:pt>
                <c:pt idx="52">
                  <c:v>0.0</c:v>
                </c:pt>
                <c:pt idx="53">
                  <c:v>0.0</c:v>
                </c:pt>
                <c:pt idx="54">
                  <c:v>0.0</c:v>
                </c:pt>
                <c:pt idx="55">
                  <c:v>0.0</c:v>
                </c:pt>
                <c:pt idx="56">
                  <c:v>0.0</c:v>
                </c:pt>
                <c:pt idx="57">
                  <c:v>0.0</c:v>
                </c:pt>
                <c:pt idx="58">
                  <c:v>0.0</c:v>
                </c:pt>
                <c:pt idx="59">
                  <c:v>0.0</c:v>
                </c:pt>
                <c:pt idx="60">
                  <c:v>0.0</c:v>
                </c:pt>
                <c:pt idx="61">
                  <c:v>0.0</c:v>
                </c:pt>
                <c:pt idx="62">
                  <c:v>0.0</c:v>
                </c:pt>
                <c:pt idx="63">
                  <c:v>0.0</c:v>
                </c:pt>
                <c:pt idx="64">
                  <c:v>0.0</c:v>
                </c:pt>
                <c:pt idx="65">
                  <c:v>0.0</c:v>
                </c:pt>
                <c:pt idx="66">
                  <c:v>0.0</c:v>
                </c:pt>
                <c:pt idx="67">
                  <c:v>0.0</c:v>
                </c:pt>
                <c:pt idx="68">
                  <c:v>0.0</c:v>
                </c:pt>
                <c:pt idx="69">
                  <c:v>0.0</c:v>
                </c:pt>
                <c:pt idx="70">
                  <c:v>0.0</c:v>
                </c:pt>
                <c:pt idx="71">
                  <c:v>0.0</c:v>
                </c:pt>
                <c:pt idx="72">
                  <c:v>0.0</c:v>
                </c:pt>
                <c:pt idx="73">
                  <c:v>0.0</c:v>
                </c:pt>
                <c:pt idx="74">
                  <c:v>0.0</c:v>
                </c:pt>
                <c:pt idx="75">
                  <c:v>0.0</c:v>
                </c:pt>
                <c:pt idx="76">
                  <c:v>0.0</c:v>
                </c:pt>
                <c:pt idx="77">
                  <c:v>0.0</c:v>
                </c:pt>
                <c:pt idx="78">
                  <c:v>0.0</c:v>
                </c:pt>
                <c:pt idx="79">
                  <c:v>0.0</c:v>
                </c:pt>
                <c:pt idx="80">
                  <c:v>0.0</c:v>
                </c:pt>
                <c:pt idx="81">
                  <c:v>0.0</c:v>
                </c:pt>
                <c:pt idx="82">
                  <c:v>0.0</c:v>
                </c:pt>
                <c:pt idx="83">
                  <c:v>0.0</c:v>
                </c:pt>
                <c:pt idx="84">
                  <c:v>0.0</c:v>
                </c:pt>
                <c:pt idx="85">
                  <c:v>0.0</c:v>
                </c:pt>
                <c:pt idx="86">
                  <c:v>0.0</c:v>
                </c:pt>
                <c:pt idx="87">
                  <c:v>0.0</c:v>
                </c:pt>
                <c:pt idx="88">
                  <c:v>0.0</c:v>
                </c:pt>
                <c:pt idx="89">
                  <c:v>0.0</c:v>
                </c:pt>
                <c:pt idx="90">
                  <c:v>0.0</c:v>
                </c:pt>
                <c:pt idx="91">
                  <c:v>0.0</c:v>
                </c:pt>
                <c:pt idx="92">
                  <c:v>0.0</c:v>
                </c:pt>
                <c:pt idx="93">
                  <c:v>0.0</c:v>
                </c:pt>
                <c:pt idx="94">
                  <c:v>0.0</c:v>
                </c:pt>
                <c:pt idx="95">
                  <c:v>0.0</c:v>
                </c:pt>
                <c:pt idx="96">
                  <c:v>0.0</c:v>
                </c:pt>
                <c:pt idx="97">
                  <c:v>0.0</c:v>
                </c:pt>
                <c:pt idx="98">
                  <c:v>0.0</c:v>
                </c:pt>
                <c:pt idx="99">
                  <c:v>0.0</c:v>
                </c:pt>
                <c:pt idx="100">
                  <c:v>0.0</c:v>
                </c:pt>
              </c:numCache>
            </c:numRef>
          </c:yVal>
          <c:smooth val="0"/>
        </c:ser>
        <c:ser>
          <c:idx val="3"/>
          <c:order val="3"/>
          <c:tx>
            <c:v>Stochastic 2</c:v>
          </c:tx>
          <c:spPr>
            <a:ln w="38100" cmpd="sng">
              <a:solidFill>
                <a:srgbClr val="B265FF"/>
              </a:solidFill>
              <a:prstDash val="sysDash"/>
            </a:ln>
          </c:spPr>
          <c:marker>
            <c:symbol val="none"/>
          </c:marker>
          <c:xVal>
            <c:numRef>
              <c:f>'6. Multi-Run'!$J$3:$J$103</c:f>
              <c:numCache>
                <c:formatCode>0.00</c:formatCode>
                <c:ptCount val="101"/>
                <c:pt idx="0">
                  <c:v>97.0</c:v>
                </c:pt>
                <c:pt idx="1">
                  <c:v>95.0</c:v>
                </c:pt>
                <c:pt idx="2">
                  <c:v>93.0</c:v>
                </c:pt>
                <c:pt idx="3">
                  <c:v>92.0</c:v>
                </c:pt>
                <c:pt idx="4">
                  <c:v>92.0</c:v>
                </c:pt>
                <c:pt idx="5">
                  <c:v>89.0</c:v>
                </c:pt>
                <c:pt idx="6">
                  <c:v>89.0</c:v>
                </c:pt>
                <c:pt idx="7">
                  <c:v>86.0</c:v>
                </c:pt>
                <c:pt idx="8">
                  <c:v>86.0</c:v>
                </c:pt>
                <c:pt idx="9">
                  <c:v>84.0</c:v>
                </c:pt>
                <c:pt idx="10">
                  <c:v>81.0</c:v>
                </c:pt>
                <c:pt idx="11">
                  <c:v>74.0</c:v>
                </c:pt>
                <c:pt idx="12">
                  <c:v>71.0</c:v>
                </c:pt>
                <c:pt idx="13">
                  <c:v>68.0</c:v>
                </c:pt>
                <c:pt idx="14">
                  <c:v>65.0</c:v>
                </c:pt>
                <c:pt idx="15">
                  <c:v>63.0</c:v>
                </c:pt>
                <c:pt idx="16">
                  <c:v>61.0</c:v>
                </c:pt>
                <c:pt idx="17">
                  <c:v>61.0</c:v>
                </c:pt>
                <c:pt idx="18">
                  <c:v>59.0</c:v>
                </c:pt>
                <c:pt idx="19">
                  <c:v>57.0</c:v>
                </c:pt>
                <c:pt idx="20">
                  <c:v>57.0</c:v>
                </c:pt>
                <c:pt idx="21">
                  <c:v>54.0</c:v>
                </c:pt>
                <c:pt idx="22">
                  <c:v>53.0</c:v>
                </c:pt>
                <c:pt idx="23">
                  <c:v>53.0</c:v>
                </c:pt>
                <c:pt idx="24">
                  <c:v>52.0</c:v>
                </c:pt>
                <c:pt idx="25">
                  <c:v>52.0</c:v>
                </c:pt>
                <c:pt idx="26">
                  <c:v>51.0</c:v>
                </c:pt>
                <c:pt idx="27">
                  <c:v>51.0</c:v>
                </c:pt>
                <c:pt idx="28">
                  <c:v>51.0</c:v>
                </c:pt>
                <c:pt idx="29">
                  <c:v>50.0</c:v>
                </c:pt>
                <c:pt idx="30">
                  <c:v>47.0</c:v>
                </c:pt>
                <c:pt idx="31">
                  <c:v>43.0</c:v>
                </c:pt>
                <c:pt idx="32">
                  <c:v>41.0</c:v>
                </c:pt>
                <c:pt idx="33">
                  <c:v>41.0</c:v>
                </c:pt>
                <c:pt idx="34">
                  <c:v>39.0</c:v>
                </c:pt>
                <c:pt idx="35">
                  <c:v>38.0</c:v>
                </c:pt>
                <c:pt idx="36">
                  <c:v>36.0</c:v>
                </c:pt>
                <c:pt idx="37">
                  <c:v>35.0</c:v>
                </c:pt>
                <c:pt idx="38">
                  <c:v>35.0</c:v>
                </c:pt>
                <c:pt idx="39">
                  <c:v>34.0</c:v>
                </c:pt>
                <c:pt idx="40">
                  <c:v>33.0</c:v>
                </c:pt>
                <c:pt idx="41">
                  <c:v>33.0</c:v>
                </c:pt>
                <c:pt idx="42">
                  <c:v>31.0</c:v>
                </c:pt>
                <c:pt idx="43">
                  <c:v>31.0</c:v>
                </c:pt>
                <c:pt idx="44">
                  <c:v>31.0</c:v>
                </c:pt>
                <c:pt idx="45">
                  <c:v>30.0</c:v>
                </c:pt>
                <c:pt idx="46">
                  <c:v>30.0</c:v>
                </c:pt>
                <c:pt idx="47">
                  <c:v>29.0</c:v>
                </c:pt>
                <c:pt idx="48">
                  <c:v>29.0</c:v>
                </c:pt>
                <c:pt idx="49">
                  <c:v>29.0</c:v>
                </c:pt>
                <c:pt idx="50">
                  <c:v>29.0</c:v>
                </c:pt>
                <c:pt idx="51">
                  <c:v>29.0</c:v>
                </c:pt>
                <c:pt idx="52">
                  <c:v>29.0</c:v>
                </c:pt>
                <c:pt idx="53">
                  <c:v>29.0</c:v>
                </c:pt>
                <c:pt idx="54">
                  <c:v>29.0</c:v>
                </c:pt>
                <c:pt idx="55">
                  <c:v>29.0</c:v>
                </c:pt>
                <c:pt idx="56">
                  <c:v>29.0</c:v>
                </c:pt>
                <c:pt idx="57">
                  <c:v>29.0</c:v>
                </c:pt>
                <c:pt idx="58">
                  <c:v>29.0</c:v>
                </c:pt>
                <c:pt idx="59">
                  <c:v>29.0</c:v>
                </c:pt>
                <c:pt idx="60">
                  <c:v>29.0</c:v>
                </c:pt>
                <c:pt idx="61">
                  <c:v>29.0</c:v>
                </c:pt>
                <c:pt idx="62">
                  <c:v>29.0</c:v>
                </c:pt>
                <c:pt idx="63">
                  <c:v>29.0</c:v>
                </c:pt>
                <c:pt idx="64">
                  <c:v>29.0</c:v>
                </c:pt>
                <c:pt idx="65">
                  <c:v>29.0</c:v>
                </c:pt>
                <c:pt idx="66">
                  <c:v>29.0</c:v>
                </c:pt>
                <c:pt idx="67">
                  <c:v>29.0</c:v>
                </c:pt>
                <c:pt idx="68">
                  <c:v>29.0</c:v>
                </c:pt>
                <c:pt idx="69">
                  <c:v>29.0</c:v>
                </c:pt>
                <c:pt idx="70">
                  <c:v>29.0</c:v>
                </c:pt>
                <c:pt idx="71">
                  <c:v>29.0</c:v>
                </c:pt>
                <c:pt idx="72">
                  <c:v>29.0</c:v>
                </c:pt>
                <c:pt idx="73">
                  <c:v>29.0</c:v>
                </c:pt>
                <c:pt idx="74">
                  <c:v>29.0</c:v>
                </c:pt>
                <c:pt idx="75">
                  <c:v>29.0</c:v>
                </c:pt>
                <c:pt idx="76">
                  <c:v>29.0</c:v>
                </c:pt>
                <c:pt idx="77">
                  <c:v>29.0</c:v>
                </c:pt>
                <c:pt idx="78">
                  <c:v>29.0</c:v>
                </c:pt>
                <c:pt idx="79">
                  <c:v>29.0</c:v>
                </c:pt>
                <c:pt idx="80">
                  <c:v>29.0</c:v>
                </c:pt>
                <c:pt idx="81">
                  <c:v>29.0</c:v>
                </c:pt>
                <c:pt idx="82">
                  <c:v>29.0</c:v>
                </c:pt>
                <c:pt idx="83">
                  <c:v>29.0</c:v>
                </c:pt>
                <c:pt idx="84">
                  <c:v>29.0</c:v>
                </c:pt>
                <c:pt idx="85">
                  <c:v>29.0</c:v>
                </c:pt>
                <c:pt idx="86">
                  <c:v>29.0</c:v>
                </c:pt>
                <c:pt idx="87">
                  <c:v>29.0</c:v>
                </c:pt>
                <c:pt idx="88">
                  <c:v>29.0</c:v>
                </c:pt>
                <c:pt idx="89">
                  <c:v>29.0</c:v>
                </c:pt>
                <c:pt idx="90">
                  <c:v>29.0</c:v>
                </c:pt>
                <c:pt idx="91">
                  <c:v>29.0</c:v>
                </c:pt>
                <c:pt idx="92">
                  <c:v>29.0</c:v>
                </c:pt>
                <c:pt idx="93">
                  <c:v>29.0</c:v>
                </c:pt>
                <c:pt idx="94">
                  <c:v>29.0</c:v>
                </c:pt>
                <c:pt idx="95">
                  <c:v>29.0</c:v>
                </c:pt>
                <c:pt idx="96">
                  <c:v>29.0</c:v>
                </c:pt>
                <c:pt idx="97">
                  <c:v>29.0</c:v>
                </c:pt>
                <c:pt idx="98">
                  <c:v>29.0</c:v>
                </c:pt>
                <c:pt idx="99">
                  <c:v>29.0</c:v>
                </c:pt>
                <c:pt idx="100">
                  <c:v>29.0</c:v>
                </c:pt>
              </c:numCache>
            </c:numRef>
          </c:xVal>
          <c:yVal>
            <c:numRef>
              <c:f>'6. Multi-Run'!$K$3:$K$103</c:f>
              <c:numCache>
                <c:formatCode>0.00</c:formatCode>
                <c:ptCount val="101"/>
                <c:pt idx="0">
                  <c:v>3.0</c:v>
                </c:pt>
                <c:pt idx="1">
                  <c:v>5.0</c:v>
                </c:pt>
                <c:pt idx="2">
                  <c:v>7.0</c:v>
                </c:pt>
                <c:pt idx="3">
                  <c:v>7.0</c:v>
                </c:pt>
                <c:pt idx="4">
                  <c:v>7.0</c:v>
                </c:pt>
                <c:pt idx="5">
                  <c:v>10.0</c:v>
                </c:pt>
                <c:pt idx="6">
                  <c:v>9.0</c:v>
                </c:pt>
                <c:pt idx="7">
                  <c:v>12.0</c:v>
                </c:pt>
                <c:pt idx="8">
                  <c:v>10.0</c:v>
                </c:pt>
                <c:pt idx="9">
                  <c:v>11.0</c:v>
                </c:pt>
                <c:pt idx="10">
                  <c:v>11.0</c:v>
                </c:pt>
                <c:pt idx="11">
                  <c:v>16.0</c:v>
                </c:pt>
                <c:pt idx="12">
                  <c:v>15.0</c:v>
                </c:pt>
                <c:pt idx="13">
                  <c:v>13.0</c:v>
                </c:pt>
                <c:pt idx="14">
                  <c:v>13.0</c:v>
                </c:pt>
                <c:pt idx="15">
                  <c:v>11.0</c:v>
                </c:pt>
                <c:pt idx="16">
                  <c:v>9.0</c:v>
                </c:pt>
                <c:pt idx="17">
                  <c:v>7.0</c:v>
                </c:pt>
                <c:pt idx="18">
                  <c:v>9.0</c:v>
                </c:pt>
                <c:pt idx="19">
                  <c:v>10.0</c:v>
                </c:pt>
                <c:pt idx="20">
                  <c:v>9.0</c:v>
                </c:pt>
                <c:pt idx="21">
                  <c:v>11.0</c:v>
                </c:pt>
                <c:pt idx="22">
                  <c:v>10.0</c:v>
                </c:pt>
                <c:pt idx="23">
                  <c:v>7.0</c:v>
                </c:pt>
                <c:pt idx="24">
                  <c:v>7.0</c:v>
                </c:pt>
                <c:pt idx="25">
                  <c:v>5.0</c:v>
                </c:pt>
                <c:pt idx="26">
                  <c:v>6.0</c:v>
                </c:pt>
                <c:pt idx="27">
                  <c:v>5.0</c:v>
                </c:pt>
                <c:pt idx="28">
                  <c:v>5.0</c:v>
                </c:pt>
                <c:pt idx="29">
                  <c:v>5.0</c:v>
                </c:pt>
                <c:pt idx="30">
                  <c:v>8.0</c:v>
                </c:pt>
                <c:pt idx="31">
                  <c:v>10.0</c:v>
                </c:pt>
                <c:pt idx="32">
                  <c:v>10.0</c:v>
                </c:pt>
                <c:pt idx="33">
                  <c:v>10.0</c:v>
                </c:pt>
                <c:pt idx="34">
                  <c:v>7.0</c:v>
                </c:pt>
                <c:pt idx="35">
                  <c:v>7.0</c:v>
                </c:pt>
                <c:pt idx="36">
                  <c:v>8.0</c:v>
                </c:pt>
                <c:pt idx="37">
                  <c:v>8.0</c:v>
                </c:pt>
                <c:pt idx="38">
                  <c:v>8.0</c:v>
                </c:pt>
                <c:pt idx="39">
                  <c:v>8.0</c:v>
                </c:pt>
                <c:pt idx="40">
                  <c:v>7.0</c:v>
                </c:pt>
                <c:pt idx="41">
                  <c:v>6.0</c:v>
                </c:pt>
                <c:pt idx="42">
                  <c:v>8.0</c:v>
                </c:pt>
                <c:pt idx="43">
                  <c:v>7.0</c:v>
                </c:pt>
                <c:pt idx="44">
                  <c:v>7.0</c:v>
                </c:pt>
                <c:pt idx="45">
                  <c:v>4.0</c:v>
                </c:pt>
                <c:pt idx="46">
                  <c:v>4.0</c:v>
                </c:pt>
                <c:pt idx="47">
                  <c:v>4.0</c:v>
                </c:pt>
                <c:pt idx="48">
                  <c:v>4.0</c:v>
                </c:pt>
                <c:pt idx="49">
                  <c:v>3.0</c:v>
                </c:pt>
                <c:pt idx="50">
                  <c:v>3.0</c:v>
                </c:pt>
                <c:pt idx="51">
                  <c:v>3.0</c:v>
                </c:pt>
                <c:pt idx="52">
                  <c:v>2.0</c:v>
                </c:pt>
                <c:pt idx="53">
                  <c:v>2.0</c:v>
                </c:pt>
                <c:pt idx="54">
                  <c:v>2.0</c:v>
                </c:pt>
                <c:pt idx="55">
                  <c:v>2.0</c:v>
                </c:pt>
                <c:pt idx="56">
                  <c:v>2.0</c:v>
                </c:pt>
                <c:pt idx="57">
                  <c:v>1.0</c:v>
                </c:pt>
                <c:pt idx="58">
                  <c:v>1.0</c:v>
                </c:pt>
                <c:pt idx="59">
                  <c:v>1.0</c:v>
                </c:pt>
                <c:pt idx="60">
                  <c:v>0.0</c:v>
                </c:pt>
                <c:pt idx="61">
                  <c:v>0.0</c:v>
                </c:pt>
                <c:pt idx="62">
                  <c:v>0.0</c:v>
                </c:pt>
                <c:pt idx="63">
                  <c:v>0.0</c:v>
                </c:pt>
                <c:pt idx="64">
                  <c:v>0.0</c:v>
                </c:pt>
                <c:pt idx="65">
                  <c:v>0.0</c:v>
                </c:pt>
                <c:pt idx="66">
                  <c:v>0.0</c:v>
                </c:pt>
                <c:pt idx="67">
                  <c:v>0.0</c:v>
                </c:pt>
                <c:pt idx="68">
                  <c:v>0.0</c:v>
                </c:pt>
                <c:pt idx="69">
                  <c:v>0.0</c:v>
                </c:pt>
                <c:pt idx="70">
                  <c:v>0.0</c:v>
                </c:pt>
                <c:pt idx="71">
                  <c:v>0.0</c:v>
                </c:pt>
                <c:pt idx="72">
                  <c:v>0.0</c:v>
                </c:pt>
                <c:pt idx="73">
                  <c:v>0.0</c:v>
                </c:pt>
                <c:pt idx="74">
                  <c:v>0.0</c:v>
                </c:pt>
                <c:pt idx="75">
                  <c:v>0.0</c:v>
                </c:pt>
                <c:pt idx="76">
                  <c:v>0.0</c:v>
                </c:pt>
                <c:pt idx="77">
                  <c:v>0.0</c:v>
                </c:pt>
                <c:pt idx="78">
                  <c:v>0.0</c:v>
                </c:pt>
                <c:pt idx="79">
                  <c:v>0.0</c:v>
                </c:pt>
                <c:pt idx="80">
                  <c:v>0.0</c:v>
                </c:pt>
                <c:pt idx="81">
                  <c:v>0.0</c:v>
                </c:pt>
                <c:pt idx="82">
                  <c:v>0.0</c:v>
                </c:pt>
                <c:pt idx="83">
                  <c:v>0.0</c:v>
                </c:pt>
                <c:pt idx="84">
                  <c:v>0.0</c:v>
                </c:pt>
                <c:pt idx="85">
                  <c:v>0.0</c:v>
                </c:pt>
                <c:pt idx="86">
                  <c:v>0.0</c:v>
                </c:pt>
                <c:pt idx="87">
                  <c:v>0.0</c:v>
                </c:pt>
                <c:pt idx="88">
                  <c:v>0.0</c:v>
                </c:pt>
                <c:pt idx="89">
                  <c:v>0.0</c:v>
                </c:pt>
                <c:pt idx="90">
                  <c:v>0.0</c:v>
                </c:pt>
                <c:pt idx="91">
                  <c:v>0.0</c:v>
                </c:pt>
                <c:pt idx="92">
                  <c:v>0.0</c:v>
                </c:pt>
                <c:pt idx="93">
                  <c:v>0.0</c:v>
                </c:pt>
                <c:pt idx="94">
                  <c:v>0.0</c:v>
                </c:pt>
                <c:pt idx="95">
                  <c:v>0.0</c:v>
                </c:pt>
                <c:pt idx="96">
                  <c:v>0.0</c:v>
                </c:pt>
                <c:pt idx="97">
                  <c:v>0.0</c:v>
                </c:pt>
                <c:pt idx="98">
                  <c:v>0.0</c:v>
                </c:pt>
                <c:pt idx="99">
                  <c:v>0.0</c:v>
                </c:pt>
                <c:pt idx="100">
                  <c:v>0.0</c:v>
                </c:pt>
              </c:numCache>
            </c:numRef>
          </c:yVal>
          <c:smooth val="0"/>
        </c:ser>
        <c:ser>
          <c:idx val="4"/>
          <c:order val="4"/>
          <c:tx>
            <c:v>Stochastic 3</c:v>
          </c:tx>
          <c:spPr>
            <a:ln w="38100">
              <a:solidFill>
                <a:srgbClr val="B265FF"/>
              </a:solidFill>
            </a:ln>
          </c:spPr>
          <c:marker>
            <c:symbol val="none"/>
          </c:marker>
          <c:xVal>
            <c:numRef>
              <c:f>'6. Multi-Run'!$N$3:$N$103</c:f>
              <c:numCache>
                <c:formatCode>0.00</c:formatCode>
                <c:ptCount val="101"/>
                <c:pt idx="0">
                  <c:v>97.0</c:v>
                </c:pt>
                <c:pt idx="1">
                  <c:v>93.0</c:v>
                </c:pt>
                <c:pt idx="2">
                  <c:v>91.0</c:v>
                </c:pt>
                <c:pt idx="3">
                  <c:v>88.0</c:v>
                </c:pt>
                <c:pt idx="4">
                  <c:v>87.0</c:v>
                </c:pt>
                <c:pt idx="5">
                  <c:v>87.0</c:v>
                </c:pt>
                <c:pt idx="6">
                  <c:v>86.0</c:v>
                </c:pt>
                <c:pt idx="7">
                  <c:v>86.0</c:v>
                </c:pt>
                <c:pt idx="8">
                  <c:v>84.0</c:v>
                </c:pt>
                <c:pt idx="9">
                  <c:v>83.0</c:v>
                </c:pt>
                <c:pt idx="10">
                  <c:v>83.0</c:v>
                </c:pt>
                <c:pt idx="11">
                  <c:v>81.0</c:v>
                </c:pt>
                <c:pt idx="12">
                  <c:v>79.0</c:v>
                </c:pt>
                <c:pt idx="13">
                  <c:v>78.0</c:v>
                </c:pt>
                <c:pt idx="14">
                  <c:v>78.0</c:v>
                </c:pt>
                <c:pt idx="15">
                  <c:v>77.0</c:v>
                </c:pt>
                <c:pt idx="16">
                  <c:v>75.0</c:v>
                </c:pt>
                <c:pt idx="17">
                  <c:v>72.0</c:v>
                </c:pt>
                <c:pt idx="18">
                  <c:v>70.0</c:v>
                </c:pt>
                <c:pt idx="19">
                  <c:v>70.0</c:v>
                </c:pt>
                <c:pt idx="20">
                  <c:v>68.0</c:v>
                </c:pt>
                <c:pt idx="21">
                  <c:v>64.0</c:v>
                </c:pt>
                <c:pt idx="22">
                  <c:v>63.0</c:v>
                </c:pt>
                <c:pt idx="23">
                  <c:v>62.0</c:v>
                </c:pt>
                <c:pt idx="24">
                  <c:v>59.0</c:v>
                </c:pt>
                <c:pt idx="25">
                  <c:v>58.0</c:v>
                </c:pt>
                <c:pt idx="26">
                  <c:v>58.0</c:v>
                </c:pt>
                <c:pt idx="27">
                  <c:v>58.0</c:v>
                </c:pt>
                <c:pt idx="28">
                  <c:v>57.0</c:v>
                </c:pt>
                <c:pt idx="29">
                  <c:v>56.0</c:v>
                </c:pt>
                <c:pt idx="30">
                  <c:v>54.0</c:v>
                </c:pt>
                <c:pt idx="31">
                  <c:v>53.0</c:v>
                </c:pt>
                <c:pt idx="32">
                  <c:v>52.0</c:v>
                </c:pt>
                <c:pt idx="33">
                  <c:v>51.0</c:v>
                </c:pt>
                <c:pt idx="34">
                  <c:v>51.0</c:v>
                </c:pt>
                <c:pt idx="35">
                  <c:v>51.0</c:v>
                </c:pt>
                <c:pt idx="36">
                  <c:v>50.0</c:v>
                </c:pt>
                <c:pt idx="37">
                  <c:v>50.0</c:v>
                </c:pt>
                <c:pt idx="38">
                  <c:v>50.0</c:v>
                </c:pt>
                <c:pt idx="39">
                  <c:v>50.0</c:v>
                </c:pt>
                <c:pt idx="40">
                  <c:v>50.0</c:v>
                </c:pt>
                <c:pt idx="41">
                  <c:v>50.0</c:v>
                </c:pt>
                <c:pt idx="42">
                  <c:v>48.0</c:v>
                </c:pt>
                <c:pt idx="43">
                  <c:v>48.0</c:v>
                </c:pt>
                <c:pt idx="44">
                  <c:v>47.0</c:v>
                </c:pt>
                <c:pt idx="45">
                  <c:v>47.0</c:v>
                </c:pt>
                <c:pt idx="46">
                  <c:v>47.0</c:v>
                </c:pt>
                <c:pt idx="47">
                  <c:v>46.0</c:v>
                </c:pt>
                <c:pt idx="48">
                  <c:v>46.0</c:v>
                </c:pt>
                <c:pt idx="49">
                  <c:v>45.0</c:v>
                </c:pt>
                <c:pt idx="50">
                  <c:v>45.0</c:v>
                </c:pt>
                <c:pt idx="51">
                  <c:v>43.0</c:v>
                </c:pt>
                <c:pt idx="52">
                  <c:v>42.0</c:v>
                </c:pt>
                <c:pt idx="53">
                  <c:v>41.0</c:v>
                </c:pt>
                <c:pt idx="54">
                  <c:v>41.0</c:v>
                </c:pt>
                <c:pt idx="55">
                  <c:v>41.0</c:v>
                </c:pt>
                <c:pt idx="56">
                  <c:v>40.0</c:v>
                </c:pt>
                <c:pt idx="57">
                  <c:v>40.0</c:v>
                </c:pt>
                <c:pt idx="58">
                  <c:v>40.0</c:v>
                </c:pt>
                <c:pt idx="59">
                  <c:v>40.0</c:v>
                </c:pt>
                <c:pt idx="60">
                  <c:v>40.0</c:v>
                </c:pt>
                <c:pt idx="61">
                  <c:v>40.0</c:v>
                </c:pt>
                <c:pt idx="62">
                  <c:v>40.0</c:v>
                </c:pt>
                <c:pt idx="63">
                  <c:v>39.0</c:v>
                </c:pt>
                <c:pt idx="64">
                  <c:v>39.0</c:v>
                </c:pt>
                <c:pt idx="65">
                  <c:v>39.0</c:v>
                </c:pt>
                <c:pt idx="66">
                  <c:v>39.0</c:v>
                </c:pt>
                <c:pt idx="67">
                  <c:v>39.0</c:v>
                </c:pt>
                <c:pt idx="68">
                  <c:v>38.0</c:v>
                </c:pt>
                <c:pt idx="69">
                  <c:v>37.0</c:v>
                </c:pt>
                <c:pt idx="70">
                  <c:v>37.0</c:v>
                </c:pt>
                <c:pt idx="71">
                  <c:v>36.0</c:v>
                </c:pt>
                <c:pt idx="72">
                  <c:v>35.0</c:v>
                </c:pt>
                <c:pt idx="73">
                  <c:v>35.0</c:v>
                </c:pt>
                <c:pt idx="74">
                  <c:v>35.0</c:v>
                </c:pt>
                <c:pt idx="75">
                  <c:v>35.0</c:v>
                </c:pt>
                <c:pt idx="76">
                  <c:v>35.0</c:v>
                </c:pt>
                <c:pt idx="77">
                  <c:v>34.0</c:v>
                </c:pt>
                <c:pt idx="78">
                  <c:v>34.0</c:v>
                </c:pt>
                <c:pt idx="79">
                  <c:v>34.0</c:v>
                </c:pt>
                <c:pt idx="80">
                  <c:v>34.0</c:v>
                </c:pt>
                <c:pt idx="81">
                  <c:v>34.0</c:v>
                </c:pt>
                <c:pt idx="82">
                  <c:v>34.0</c:v>
                </c:pt>
                <c:pt idx="83">
                  <c:v>34.0</c:v>
                </c:pt>
                <c:pt idx="84">
                  <c:v>34.0</c:v>
                </c:pt>
                <c:pt idx="85">
                  <c:v>34.0</c:v>
                </c:pt>
                <c:pt idx="86">
                  <c:v>34.0</c:v>
                </c:pt>
                <c:pt idx="87">
                  <c:v>34.0</c:v>
                </c:pt>
                <c:pt idx="88">
                  <c:v>34.0</c:v>
                </c:pt>
                <c:pt idx="89">
                  <c:v>34.0</c:v>
                </c:pt>
                <c:pt idx="90">
                  <c:v>34.0</c:v>
                </c:pt>
                <c:pt idx="91">
                  <c:v>34.0</c:v>
                </c:pt>
                <c:pt idx="92">
                  <c:v>34.0</c:v>
                </c:pt>
                <c:pt idx="93">
                  <c:v>34.0</c:v>
                </c:pt>
                <c:pt idx="94">
                  <c:v>34.0</c:v>
                </c:pt>
                <c:pt idx="95">
                  <c:v>34.0</c:v>
                </c:pt>
                <c:pt idx="96">
                  <c:v>34.0</c:v>
                </c:pt>
                <c:pt idx="97">
                  <c:v>34.0</c:v>
                </c:pt>
                <c:pt idx="98">
                  <c:v>34.0</c:v>
                </c:pt>
                <c:pt idx="99">
                  <c:v>34.0</c:v>
                </c:pt>
                <c:pt idx="100">
                  <c:v>34.0</c:v>
                </c:pt>
              </c:numCache>
            </c:numRef>
          </c:xVal>
          <c:yVal>
            <c:numRef>
              <c:f>'6. Multi-Run'!$O$3:$O$103</c:f>
              <c:numCache>
                <c:formatCode>0.00</c:formatCode>
                <c:ptCount val="101"/>
                <c:pt idx="0">
                  <c:v>3.0</c:v>
                </c:pt>
                <c:pt idx="1">
                  <c:v>7.0</c:v>
                </c:pt>
                <c:pt idx="2">
                  <c:v>8.0</c:v>
                </c:pt>
                <c:pt idx="3">
                  <c:v>9.0</c:v>
                </c:pt>
                <c:pt idx="4">
                  <c:v>6.0</c:v>
                </c:pt>
                <c:pt idx="5">
                  <c:v>5.0</c:v>
                </c:pt>
                <c:pt idx="6">
                  <c:v>4.0</c:v>
                </c:pt>
                <c:pt idx="7">
                  <c:v>3.0</c:v>
                </c:pt>
                <c:pt idx="8">
                  <c:v>3.0</c:v>
                </c:pt>
                <c:pt idx="9">
                  <c:v>3.0</c:v>
                </c:pt>
                <c:pt idx="10">
                  <c:v>3.0</c:v>
                </c:pt>
                <c:pt idx="11">
                  <c:v>3.0</c:v>
                </c:pt>
                <c:pt idx="12">
                  <c:v>4.0</c:v>
                </c:pt>
                <c:pt idx="13">
                  <c:v>4.0</c:v>
                </c:pt>
                <c:pt idx="14">
                  <c:v>4.0</c:v>
                </c:pt>
                <c:pt idx="15">
                  <c:v>4.0</c:v>
                </c:pt>
                <c:pt idx="16">
                  <c:v>5.0</c:v>
                </c:pt>
                <c:pt idx="17">
                  <c:v>8.0</c:v>
                </c:pt>
                <c:pt idx="18">
                  <c:v>8.0</c:v>
                </c:pt>
                <c:pt idx="19">
                  <c:v>6.0</c:v>
                </c:pt>
                <c:pt idx="20">
                  <c:v>8.0</c:v>
                </c:pt>
                <c:pt idx="21">
                  <c:v>11.0</c:v>
                </c:pt>
                <c:pt idx="22">
                  <c:v>11.0</c:v>
                </c:pt>
                <c:pt idx="23">
                  <c:v>7.0</c:v>
                </c:pt>
                <c:pt idx="24">
                  <c:v>9.0</c:v>
                </c:pt>
                <c:pt idx="25">
                  <c:v>10.0</c:v>
                </c:pt>
                <c:pt idx="26">
                  <c:v>8.0</c:v>
                </c:pt>
                <c:pt idx="27">
                  <c:v>7.0</c:v>
                </c:pt>
                <c:pt idx="28">
                  <c:v>7.0</c:v>
                </c:pt>
                <c:pt idx="29">
                  <c:v>7.0</c:v>
                </c:pt>
                <c:pt idx="30">
                  <c:v>8.0</c:v>
                </c:pt>
                <c:pt idx="31">
                  <c:v>7.0</c:v>
                </c:pt>
                <c:pt idx="32">
                  <c:v>5.0</c:v>
                </c:pt>
                <c:pt idx="33">
                  <c:v>4.0</c:v>
                </c:pt>
                <c:pt idx="34">
                  <c:v>4.0</c:v>
                </c:pt>
                <c:pt idx="35">
                  <c:v>3.0</c:v>
                </c:pt>
                <c:pt idx="36">
                  <c:v>4.0</c:v>
                </c:pt>
                <c:pt idx="37">
                  <c:v>2.0</c:v>
                </c:pt>
                <c:pt idx="38">
                  <c:v>1.0</c:v>
                </c:pt>
                <c:pt idx="39">
                  <c:v>1.0</c:v>
                </c:pt>
                <c:pt idx="40">
                  <c:v>1.0</c:v>
                </c:pt>
                <c:pt idx="41">
                  <c:v>1.0</c:v>
                </c:pt>
                <c:pt idx="42">
                  <c:v>2.0</c:v>
                </c:pt>
                <c:pt idx="43">
                  <c:v>2.0</c:v>
                </c:pt>
                <c:pt idx="44">
                  <c:v>3.0</c:v>
                </c:pt>
                <c:pt idx="45">
                  <c:v>3.0</c:v>
                </c:pt>
                <c:pt idx="46">
                  <c:v>3.0</c:v>
                </c:pt>
                <c:pt idx="47">
                  <c:v>4.0</c:v>
                </c:pt>
                <c:pt idx="48">
                  <c:v>4.0</c:v>
                </c:pt>
                <c:pt idx="49">
                  <c:v>3.0</c:v>
                </c:pt>
                <c:pt idx="50">
                  <c:v>2.0</c:v>
                </c:pt>
                <c:pt idx="51">
                  <c:v>3.0</c:v>
                </c:pt>
                <c:pt idx="52">
                  <c:v>3.0</c:v>
                </c:pt>
                <c:pt idx="53">
                  <c:v>4.0</c:v>
                </c:pt>
                <c:pt idx="54">
                  <c:v>3.0</c:v>
                </c:pt>
                <c:pt idx="55">
                  <c:v>3.0</c:v>
                </c:pt>
                <c:pt idx="56">
                  <c:v>4.0</c:v>
                </c:pt>
                <c:pt idx="57">
                  <c:v>3.0</c:v>
                </c:pt>
                <c:pt idx="58">
                  <c:v>3.0</c:v>
                </c:pt>
                <c:pt idx="59">
                  <c:v>3.0</c:v>
                </c:pt>
                <c:pt idx="60">
                  <c:v>3.0</c:v>
                </c:pt>
                <c:pt idx="61">
                  <c:v>3.0</c:v>
                </c:pt>
                <c:pt idx="62">
                  <c:v>2.0</c:v>
                </c:pt>
                <c:pt idx="63">
                  <c:v>3.0</c:v>
                </c:pt>
                <c:pt idx="64">
                  <c:v>2.0</c:v>
                </c:pt>
                <c:pt idx="65">
                  <c:v>2.0</c:v>
                </c:pt>
                <c:pt idx="66">
                  <c:v>2.0</c:v>
                </c:pt>
                <c:pt idx="67">
                  <c:v>1.0</c:v>
                </c:pt>
                <c:pt idx="68">
                  <c:v>2.0</c:v>
                </c:pt>
                <c:pt idx="69">
                  <c:v>3.0</c:v>
                </c:pt>
                <c:pt idx="70">
                  <c:v>3.0</c:v>
                </c:pt>
                <c:pt idx="71">
                  <c:v>4.0</c:v>
                </c:pt>
                <c:pt idx="72">
                  <c:v>3.0</c:v>
                </c:pt>
                <c:pt idx="73">
                  <c:v>3.0</c:v>
                </c:pt>
                <c:pt idx="74">
                  <c:v>2.0</c:v>
                </c:pt>
                <c:pt idx="75">
                  <c:v>1.0</c:v>
                </c:pt>
                <c:pt idx="76">
                  <c:v>1.0</c:v>
                </c:pt>
                <c:pt idx="77">
                  <c:v>2.0</c:v>
                </c:pt>
                <c:pt idx="78">
                  <c:v>2.0</c:v>
                </c:pt>
                <c:pt idx="79">
                  <c:v>2.0</c:v>
                </c:pt>
                <c:pt idx="80">
                  <c:v>2.0</c:v>
                </c:pt>
                <c:pt idx="81">
                  <c:v>1.0</c:v>
                </c:pt>
                <c:pt idx="82">
                  <c:v>0.0</c:v>
                </c:pt>
                <c:pt idx="83">
                  <c:v>0.0</c:v>
                </c:pt>
                <c:pt idx="84">
                  <c:v>0.0</c:v>
                </c:pt>
                <c:pt idx="85">
                  <c:v>0.0</c:v>
                </c:pt>
                <c:pt idx="86">
                  <c:v>0.0</c:v>
                </c:pt>
                <c:pt idx="87">
                  <c:v>0.0</c:v>
                </c:pt>
                <c:pt idx="88">
                  <c:v>0.0</c:v>
                </c:pt>
                <c:pt idx="89">
                  <c:v>0.0</c:v>
                </c:pt>
                <c:pt idx="90">
                  <c:v>0.0</c:v>
                </c:pt>
                <c:pt idx="91">
                  <c:v>0.0</c:v>
                </c:pt>
                <c:pt idx="92">
                  <c:v>0.0</c:v>
                </c:pt>
                <c:pt idx="93">
                  <c:v>0.0</c:v>
                </c:pt>
                <c:pt idx="94">
                  <c:v>0.0</c:v>
                </c:pt>
                <c:pt idx="95">
                  <c:v>0.0</c:v>
                </c:pt>
                <c:pt idx="96">
                  <c:v>0.0</c:v>
                </c:pt>
                <c:pt idx="97">
                  <c:v>0.0</c:v>
                </c:pt>
                <c:pt idx="98">
                  <c:v>0.0</c:v>
                </c:pt>
                <c:pt idx="99">
                  <c:v>0.0</c:v>
                </c:pt>
                <c:pt idx="100">
                  <c:v>0.0</c:v>
                </c:pt>
              </c:numCache>
            </c:numRef>
          </c:yVal>
          <c:smooth val="0"/>
        </c:ser>
        <c:ser>
          <c:idx val="5"/>
          <c:order val="5"/>
          <c:tx>
            <c:v>Stochastic 4</c:v>
          </c:tx>
          <c:spPr>
            <a:ln w="38100">
              <a:solidFill>
                <a:srgbClr val="CC98FF"/>
              </a:solidFill>
              <a:prstDash val="sysDash"/>
            </a:ln>
          </c:spPr>
          <c:marker>
            <c:symbol val="none"/>
          </c:marker>
          <c:xVal>
            <c:numRef>
              <c:f>'6. Multi-Run'!$R$3:$R$103</c:f>
              <c:numCache>
                <c:formatCode>0.00</c:formatCode>
                <c:ptCount val="101"/>
                <c:pt idx="0">
                  <c:v>97.0</c:v>
                </c:pt>
                <c:pt idx="1">
                  <c:v>95.0</c:v>
                </c:pt>
                <c:pt idx="2">
                  <c:v>95.0</c:v>
                </c:pt>
                <c:pt idx="3">
                  <c:v>94.0</c:v>
                </c:pt>
                <c:pt idx="4">
                  <c:v>93.0</c:v>
                </c:pt>
                <c:pt idx="5">
                  <c:v>91.0</c:v>
                </c:pt>
                <c:pt idx="6">
                  <c:v>90.0</c:v>
                </c:pt>
                <c:pt idx="7">
                  <c:v>88.0</c:v>
                </c:pt>
                <c:pt idx="8">
                  <c:v>85.0</c:v>
                </c:pt>
                <c:pt idx="9">
                  <c:v>83.0</c:v>
                </c:pt>
                <c:pt idx="10">
                  <c:v>81.0</c:v>
                </c:pt>
                <c:pt idx="11">
                  <c:v>78.0</c:v>
                </c:pt>
                <c:pt idx="12">
                  <c:v>74.0</c:v>
                </c:pt>
                <c:pt idx="13">
                  <c:v>71.0</c:v>
                </c:pt>
                <c:pt idx="14">
                  <c:v>67.0</c:v>
                </c:pt>
                <c:pt idx="15">
                  <c:v>63.0</c:v>
                </c:pt>
                <c:pt idx="16">
                  <c:v>57.0</c:v>
                </c:pt>
                <c:pt idx="17">
                  <c:v>50.0</c:v>
                </c:pt>
                <c:pt idx="18">
                  <c:v>47.0</c:v>
                </c:pt>
                <c:pt idx="19">
                  <c:v>41.0</c:v>
                </c:pt>
                <c:pt idx="20">
                  <c:v>37.0</c:v>
                </c:pt>
                <c:pt idx="21">
                  <c:v>35.0</c:v>
                </c:pt>
                <c:pt idx="22">
                  <c:v>35.0</c:v>
                </c:pt>
                <c:pt idx="23">
                  <c:v>35.0</c:v>
                </c:pt>
                <c:pt idx="24">
                  <c:v>34.0</c:v>
                </c:pt>
                <c:pt idx="25">
                  <c:v>29.0</c:v>
                </c:pt>
                <c:pt idx="26">
                  <c:v>28.0</c:v>
                </c:pt>
                <c:pt idx="27">
                  <c:v>25.0</c:v>
                </c:pt>
                <c:pt idx="28">
                  <c:v>22.0</c:v>
                </c:pt>
                <c:pt idx="29">
                  <c:v>19.0</c:v>
                </c:pt>
                <c:pt idx="30">
                  <c:v>18.0</c:v>
                </c:pt>
                <c:pt idx="31">
                  <c:v>17.0</c:v>
                </c:pt>
                <c:pt idx="32">
                  <c:v>16.0</c:v>
                </c:pt>
                <c:pt idx="33">
                  <c:v>16.0</c:v>
                </c:pt>
                <c:pt idx="34">
                  <c:v>15.0</c:v>
                </c:pt>
                <c:pt idx="35">
                  <c:v>13.0</c:v>
                </c:pt>
                <c:pt idx="36">
                  <c:v>12.0</c:v>
                </c:pt>
                <c:pt idx="37">
                  <c:v>12.0</c:v>
                </c:pt>
                <c:pt idx="38">
                  <c:v>12.0</c:v>
                </c:pt>
                <c:pt idx="39">
                  <c:v>11.0</c:v>
                </c:pt>
                <c:pt idx="40">
                  <c:v>11.0</c:v>
                </c:pt>
                <c:pt idx="41">
                  <c:v>11.0</c:v>
                </c:pt>
                <c:pt idx="42">
                  <c:v>11.0</c:v>
                </c:pt>
                <c:pt idx="43">
                  <c:v>11.0</c:v>
                </c:pt>
                <c:pt idx="44">
                  <c:v>11.0</c:v>
                </c:pt>
                <c:pt idx="45">
                  <c:v>11.0</c:v>
                </c:pt>
                <c:pt idx="46">
                  <c:v>11.0</c:v>
                </c:pt>
                <c:pt idx="47">
                  <c:v>11.0</c:v>
                </c:pt>
                <c:pt idx="48">
                  <c:v>11.0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numCache>
            </c:numRef>
          </c:xVal>
          <c:yVal>
            <c:numRef>
              <c:f>'6. Multi-Run'!$S$3:$S$103</c:f>
              <c:numCache>
                <c:formatCode>0.00</c:formatCode>
                <c:ptCount val="101"/>
                <c:pt idx="0">
                  <c:v>3.0</c:v>
                </c:pt>
                <c:pt idx="1">
                  <c:v>5.0</c:v>
                </c:pt>
                <c:pt idx="2">
                  <c:v>2.0</c:v>
                </c:pt>
                <c:pt idx="3">
                  <c:v>3.0</c:v>
                </c:pt>
                <c:pt idx="4">
                  <c:v>4.0</c:v>
                </c:pt>
                <c:pt idx="5">
                  <c:v>6.0</c:v>
                </c:pt>
                <c:pt idx="6">
                  <c:v>6.0</c:v>
                </c:pt>
                <c:pt idx="7">
                  <c:v>7.0</c:v>
                </c:pt>
                <c:pt idx="8">
                  <c:v>9.0</c:v>
                </c:pt>
                <c:pt idx="9">
                  <c:v>11.0</c:v>
                </c:pt>
                <c:pt idx="10">
                  <c:v>10.0</c:v>
                </c:pt>
                <c:pt idx="11">
                  <c:v>11.0</c:v>
                </c:pt>
                <c:pt idx="12">
                  <c:v>13.0</c:v>
                </c:pt>
                <c:pt idx="13">
                  <c:v>12.0</c:v>
                </c:pt>
                <c:pt idx="14">
                  <c:v>15.0</c:v>
                </c:pt>
                <c:pt idx="15">
                  <c:v>18.0</c:v>
                </c:pt>
                <c:pt idx="16">
                  <c:v>21.0</c:v>
                </c:pt>
                <c:pt idx="17">
                  <c:v>24.0</c:v>
                </c:pt>
                <c:pt idx="18">
                  <c:v>24.0</c:v>
                </c:pt>
                <c:pt idx="19">
                  <c:v>26.0</c:v>
                </c:pt>
                <c:pt idx="20">
                  <c:v>26.0</c:v>
                </c:pt>
                <c:pt idx="21">
                  <c:v>24.0</c:v>
                </c:pt>
                <c:pt idx="22">
                  <c:v>20.0</c:v>
                </c:pt>
                <c:pt idx="23">
                  <c:v>18.0</c:v>
                </c:pt>
                <c:pt idx="24">
                  <c:v>16.0</c:v>
                </c:pt>
                <c:pt idx="25">
                  <c:v>19.0</c:v>
                </c:pt>
                <c:pt idx="26">
                  <c:v>18.0</c:v>
                </c:pt>
                <c:pt idx="27">
                  <c:v>20.0</c:v>
                </c:pt>
                <c:pt idx="28">
                  <c:v>20.0</c:v>
                </c:pt>
                <c:pt idx="29">
                  <c:v>20.0</c:v>
                </c:pt>
                <c:pt idx="30">
                  <c:v>18.0</c:v>
                </c:pt>
                <c:pt idx="31">
                  <c:v>18.0</c:v>
                </c:pt>
                <c:pt idx="32">
                  <c:v>17.0</c:v>
                </c:pt>
                <c:pt idx="33">
                  <c:v>14.0</c:v>
                </c:pt>
                <c:pt idx="34">
                  <c:v>14.0</c:v>
                </c:pt>
                <c:pt idx="35">
                  <c:v>14.0</c:v>
                </c:pt>
                <c:pt idx="36">
                  <c:v>13.0</c:v>
                </c:pt>
                <c:pt idx="37">
                  <c:v>11.0</c:v>
                </c:pt>
                <c:pt idx="38">
                  <c:v>9.0</c:v>
                </c:pt>
                <c:pt idx="39">
                  <c:v>8.0</c:v>
                </c:pt>
                <c:pt idx="40">
                  <c:v>6.0</c:v>
                </c:pt>
                <c:pt idx="41">
                  <c:v>4.0</c:v>
                </c:pt>
                <c:pt idx="42">
                  <c:v>4.0</c:v>
                </c:pt>
                <c:pt idx="43">
                  <c:v>4.0</c:v>
                </c:pt>
                <c:pt idx="44">
                  <c:v>4.0</c:v>
                </c:pt>
                <c:pt idx="45">
                  <c:v>4.0</c:v>
                </c:pt>
                <c:pt idx="46">
                  <c:v>4.0</c:v>
                </c:pt>
                <c:pt idx="47">
                  <c:v>4.0</c:v>
                </c:pt>
                <c:pt idx="48">
                  <c:v>3.0</c:v>
                </c:pt>
                <c:pt idx="49">
                  <c:v>4.0</c:v>
                </c:pt>
                <c:pt idx="50">
                  <c:v>4.0</c:v>
                </c:pt>
                <c:pt idx="51">
                  <c:v>3.0</c:v>
                </c:pt>
                <c:pt idx="52">
                  <c:v>2.0</c:v>
                </c:pt>
                <c:pt idx="53">
                  <c:v>2.0</c:v>
                </c:pt>
                <c:pt idx="54">
                  <c:v>2.0</c:v>
                </c:pt>
                <c:pt idx="55">
                  <c:v>2.0</c:v>
                </c:pt>
                <c:pt idx="56">
                  <c:v>2.0</c:v>
                </c:pt>
                <c:pt idx="57">
                  <c:v>2.0</c:v>
                </c:pt>
                <c:pt idx="58">
                  <c:v>1.0</c:v>
                </c:pt>
                <c:pt idx="59">
                  <c:v>1.0</c:v>
                </c:pt>
                <c:pt idx="60">
                  <c:v>1.0</c:v>
                </c:pt>
                <c:pt idx="61">
                  <c:v>1.0</c:v>
                </c:pt>
                <c:pt idx="62">
                  <c:v>1.0</c:v>
                </c:pt>
                <c:pt idx="63">
                  <c:v>0.0</c:v>
                </c:pt>
                <c:pt idx="64">
                  <c:v>0.0</c:v>
                </c:pt>
                <c:pt idx="65">
                  <c:v>0.0</c:v>
                </c:pt>
                <c:pt idx="66">
                  <c:v>0.0</c:v>
                </c:pt>
                <c:pt idx="67">
                  <c:v>0.0</c:v>
                </c:pt>
                <c:pt idx="68">
                  <c:v>0.0</c:v>
                </c:pt>
                <c:pt idx="69">
                  <c:v>0.0</c:v>
                </c:pt>
                <c:pt idx="70">
                  <c:v>0.0</c:v>
                </c:pt>
                <c:pt idx="71">
                  <c:v>0.0</c:v>
                </c:pt>
                <c:pt idx="72">
                  <c:v>0.0</c:v>
                </c:pt>
                <c:pt idx="73">
                  <c:v>0.0</c:v>
                </c:pt>
                <c:pt idx="74">
                  <c:v>0.0</c:v>
                </c:pt>
                <c:pt idx="75">
                  <c:v>0.0</c:v>
                </c:pt>
                <c:pt idx="76">
                  <c:v>0.0</c:v>
                </c:pt>
                <c:pt idx="77">
                  <c:v>0.0</c:v>
                </c:pt>
                <c:pt idx="78">
                  <c:v>0.0</c:v>
                </c:pt>
                <c:pt idx="79">
                  <c:v>0.0</c:v>
                </c:pt>
                <c:pt idx="80">
                  <c:v>0.0</c:v>
                </c:pt>
                <c:pt idx="81">
                  <c:v>0.0</c:v>
                </c:pt>
                <c:pt idx="82">
                  <c:v>0.0</c:v>
                </c:pt>
                <c:pt idx="83">
                  <c:v>0.0</c:v>
                </c:pt>
                <c:pt idx="84">
                  <c:v>0.0</c:v>
                </c:pt>
                <c:pt idx="85">
                  <c:v>0.0</c:v>
                </c:pt>
                <c:pt idx="86">
                  <c:v>0.0</c:v>
                </c:pt>
                <c:pt idx="87">
                  <c:v>0.0</c:v>
                </c:pt>
                <c:pt idx="88">
                  <c:v>0.0</c:v>
                </c:pt>
                <c:pt idx="89">
                  <c:v>0.0</c:v>
                </c:pt>
                <c:pt idx="90">
                  <c:v>0.0</c:v>
                </c:pt>
                <c:pt idx="91">
                  <c:v>0.0</c:v>
                </c:pt>
                <c:pt idx="92">
                  <c:v>0.0</c:v>
                </c:pt>
                <c:pt idx="93">
                  <c:v>0.0</c:v>
                </c:pt>
                <c:pt idx="94">
                  <c:v>0.0</c:v>
                </c:pt>
                <c:pt idx="95">
                  <c:v>0.0</c:v>
                </c:pt>
                <c:pt idx="96">
                  <c:v>0.0</c:v>
                </c:pt>
                <c:pt idx="97">
                  <c:v>0.0</c:v>
                </c:pt>
                <c:pt idx="98">
                  <c:v>0.0</c:v>
                </c:pt>
                <c:pt idx="99">
                  <c:v>0.0</c:v>
                </c:pt>
                <c:pt idx="100">
                  <c:v>0.0</c:v>
                </c:pt>
              </c:numCache>
            </c:numRef>
          </c:yVal>
          <c:smooth val="0"/>
        </c:ser>
        <c:dLbls>
          <c:showLegendKey val="0"/>
          <c:showVal val="0"/>
          <c:showCatName val="0"/>
          <c:showSerName val="0"/>
          <c:showPercent val="0"/>
          <c:showBubbleSize val="0"/>
        </c:dLbls>
        <c:axId val="2118308680"/>
        <c:axId val="2118302392"/>
      </c:scatterChart>
      <c:valAx>
        <c:axId val="2118308680"/>
        <c:scaling>
          <c:orientation val="minMax"/>
          <c:max val="100.0"/>
        </c:scaling>
        <c:delete val="0"/>
        <c:axPos val="b"/>
        <c:title>
          <c:tx>
            <c:rich>
              <a:bodyPr/>
              <a:lstStyle/>
              <a:p>
                <a:pPr>
                  <a:defRPr sz="1600"/>
                </a:pPr>
                <a:r>
                  <a:rPr lang="en-US" sz="1600"/>
                  <a:t># Susceptible</a:t>
                </a:r>
              </a:p>
            </c:rich>
          </c:tx>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8302392"/>
        <c:crosses val="autoZero"/>
        <c:crossBetween val="midCat"/>
      </c:valAx>
      <c:valAx>
        <c:axId val="2118302392"/>
        <c:scaling>
          <c:orientation val="minMax"/>
          <c:max val="40.0"/>
          <c:min val="0.0"/>
        </c:scaling>
        <c:delete val="0"/>
        <c:axPos val="l"/>
        <c:majorGridlines>
          <c:spPr>
            <a:ln w="3175">
              <a:solidFill>
                <a:schemeClr val="bg1">
                  <a:lumMod val="85000"/>
                </a:schemeClr>
              </a:solidFill>
              <a:prstDash val="solid"/>
            </a:ln>
          </c:spPr>
        </c:majorGridlines>
        <c:title>
          <c:tx>
            <c:rich>
              <a:bodyPr/>
              <a:lstStyle/>
              <a:p>
                <a:pPr>
                  <a:defRPr sz="1600"/>
                </a:pPr>
                <a:r>
                  <a:rPr lang="en-US" sz="1600"/>
                  <a:t># Infected</a:t>
                </a:r>
              </a:p>
            </c:rich>
          </c:tx>
          <c:overlay val="0"/>
          <c:spPr>
            <a:noFill/>
            <a:ln w="25400">
              <a:noFill/>
            </a:ln>
          </c:spPr>
        </c:title>
        <c:numFmt formatCode="0" sourceLinked="0"/>
        <c:majorTickMark val="out"/>
        <c:minorTickMark val="none"/>
        <c:tickLblPos val="nextTo"/>
        <c:spPr>
          <a:ln w="3175">
            <a:solidFill>
              <a:srgbClr val="808080"/>
            </a:solidFill>
            <a:prstDash val="solid"/>
          </a:ln>
        </c:spPr>
        <c:txPr>
          <a:bodyPr/>
          <a:lstStyle/>
          <a:p>
            <a:pPr>
              <a:defRPr sz="1200">
                <a:latin typeface="Verdana"/>
                <a:cs typeface="Verdana"/>
              </a:defRPr>
            </a:pPr>
            <a:endParaRPr lang="en-US"/>
          </a:p>
        </c:txPr>
        <c:crossAx val="2118308680"/>
        <c:crosses val="autoZero"/>
        <c:crossBetween val="midCat"/>
      </c:valAx>
      <c:spPr>
        <a:solidFill>
          <a:srgbClr val="FFFFFF"/>
        </a:solidFill>
        <a:ln w="25400">
          <a:solidFill>
            <a:schemeClr val="bg1">
              <a:lumMod val="85000"/>
            </a:schemeClr>
          </a:solidFill>
        </a:ln>
      </c:spPr>
    </c:plotArea>
    <c:plotVisOnly val="1"/>
    <c:dispBlanksAs val="gap"/>
    <c:showDLblsOverMax val="0"/>
  </c:chart>
  <c:spPr>
    <a:ln w="19050" cmpd="sng">
      <a:solidFill>
        <a:schemeClr val="tx1"/>
      </a:solidFill>
    </a:ln>
  </c:spPr>
  <c:printSettings>
    <c:headerFooter/>
    <c:pageMargins b="1.0" l="0.75" r="0.75" t="1.0" header="0.5" footer="0.5"/>
    <c:pageSetup/>
  </c:printSettings>
</c:chartSpace>
</file>

<file path=xl/ctrlProps/ctrlProp1.xml><?xml version="1.0" encoding="utf-8"?>
<formControlPr xmlns="http://schemas.microsoft.com/office/spreadsheetml/2009/9/main" objectType="Scroll" dx="16" fmlaLink="$I$3" horiz="1" max="100" page="10" val="3"/>
</file>

<file path=xl/ctrlProps/ctrlProp10.xml><?xml version="1.0" encoding="utf-8"?>
<formControlPr xmlns="http://schemas.microsoft.com/office/spreadsheetml/2009/9/main" objectType="Scroll" dx="16" fmlaLink="$J$7" horiz="1" max="100" page="10" val="71"/>
</file>

<file path=xl/ctrlProps/ctrlProp11.xml><?xml version="1.0" encoding="utf-8"?>
<formControlPr xmlns="http://schemas.microsoft.com/office/spreadsheetml/2009/9/main" objectType="Scroll" dx="16" fmlaLink="$J$8" horiz="1" max="100" page="10" val="58"/>
</file>

<file path=xl/ctrlProps/ctrlProp12.xml><?xml version="1.0" encoding="utf-8"?>
<formControlPr xmlns="http://schemas.microsoft.com/office/spreadsheetml/2009/9/main" objectType="Scroll" dx="16" fmlaLink="$J$11" horiz="1" max="100" page="10" val="0"/>
</file>

<file path=xl/ctrlProps/ctrlProp13.xml><?xml version="1.0" encoding="utf-8"?>
<formControlPr xmlns="http://schemas.microsoft.com/office/spreadsheetml/2009/9/main" objectType="Scroll" dx="16" fmlaLink="$J$12" horiz="1" max="100" page="10" val="0"/>
</file>

<file path=xl/ctrlProps/ctrlProp14.xml><?xml version="1.0" encoding="utf-8"?>
<formControlPr xmlns="http://schemas.microsoft.com/office/spreadsheetml/2009/9/main" objectType="Scroll" dx="16" fmlaLink="$J$13" horiz="1" max="100" page="10" val="0"/>
</file>

<file path=xl/ctrlProps/ctrlProp15.xml><?xml version="1.0" encoding="utf-8"?>
<formControlPr xmlns="http://schemas.microsoft.com/office/spreadsheetml/2009/9/main" objectType="Scroll" dx="16" fmlaLink="$I$3" horiz="1" max="1000" page="100" val="10"/>
</file>

<file path=xl/ctrlProps/ctrlProp16.xml><?xml version="1.0" encoding="utf-8"?>
<formControlPr xmlns="http://schemas.microsoft.com/office/spreadsheetml/2009/9/main" objectType="Scroll" dx="16" fmlaLink="$I$4" horiz="1" max="1000" page="100" val="0"/>
</file>

<file path=xl/ctrlProps/ctrlProp17.xml><?xml version="1.0" encoding="utf-8"?>
<formControlPr xmlns="http://schemas.microsoft.com/office/spreadsheetml/2009/9/main" objectType="Scroll" dx="16" fmlaLink="$I$7" horiz="1" max="100" page="10" val="73"/>
</file>

<file path=xl/ctrlProps/ctrlProp18.xml><?xml version="1.0" encoding="utf-8"?>
<formControlPr xmlns="http://schemas.microsoft.com/office/spreadsheetml/2009/9/main" objectType="Scroll" dx="16" fmlaLink="$I$8" horiz="1" max="100" page="10" val="25"/>
</file>

<file path=xl/ctrlProps/ctrlProp19.xml><?xml version="1.0" encoding="utf-8"?>
<formControlPr xmlns="http://schemas.microsoft.com/office/spreadsheetml/2009/9/main" objectType="Scroll" dx="16" fmlaLink="$I$11" horiz="1" max="1000" page="100" val="55"/>
</file>

<file path=xl/ctrlProps/ctrlProp2.xml><?xml version="1.0" encoding="utf-8"?>
<formControlPr xmlns="http://schemas.microsoft.com/office/spreadsheetml/2009/9/main" objectType="Scroll" dx="16" fmlaLink="$I$4" horiz="1" max="1000" page="100" val="0"/>
</file>

<file path=xl/ctrlProps/ctrlProp20.xml><?xml version="1.0" encoding="utf-8"?>
<formControlPr xmlns="http://schemas.microsoft.com/office/spreadsheetml/2009/9/main" objectType="Scroll" dx="16" fmlaLink="$I$12" horiz="1" max="100" page="10" val="5"/>
</file>

<file path=xl/ctrlProps/ctrlProp21.xml><?xml version="1.0" encoding="utf-8"?>
<formControlPr xmlns="http://schemas.microsoft.com/office/spreadsheetml/2009/9/main" objectType="Scroll" dx="16" fmlaLink="$M$4" horiz="1" max="1000" page="100" val="20"/>
</file>

<file path=xl/ctrlProps/ctrlProp22.xml><?xml version="1.0" encoding="utf-8"?>
<formControlPr xmlns="http://schemas.microsoft.com/office/spreadsheetml/2009/9/main" objectType="Scroll" dx="16" fmlaLink="$M$5" horiz="1" max="1000" page="100" val="0"/>
</file>

<file path=xl/ctrlProps/ctrlProp23.xml><?xml version="1.0" encoding="utf-8"?>
<formControlPr xmlns="http://schemas.microsoft.com/office/spreadsheetml/2009/9/main" objectType="Scroll" dx="16" fmlaLink="$M$8" horiz="1" max="100" page="10" val="22"/>
</file>

<file path=xl/ctrlProps/ctrlProp24.xml><?xml version="1.0" encoding="utf-8"?>
<formControlPr xmlns="http://schemas.microsoft.com/office/spreadsheetml/2009/9/main" objectType="Scroll" dx="16" fmlaLink="$M$9" horiz="1" max="100" page="10" val="10"/>
</file>

<file path=xl/ctrlProps/ctrlProp25.xml><?xml version="1.0" encoding="utf-8"?>
<formControlPr xmlns="http://schemas.microsoft.com/office/spreadsheetml/2009/9/main" objectType="Scroll" dx="16" fmlaLink="$Q$4" horiz="1" max="1000" page="100" val="0"/>
</file>

<file path=xl/ctrlProps/ctrlProp26.xml><?xml version="1.0" encoding="utf-8"?>
<formControlPr xmlns="http://schemas.microsoft.com/office/spreadsheetml/2009/9/main" objectType="Scroll" dx="16" fmlaLink="$Q$5" horiz="1" max="1000" page="100" val="0"/>
</file>

<file path=xl/ctrlProps/ctrlProp27.xml><?xml version="1.0" encoding="utf-8"?>
<formControlPr xmlns="http://schemas.microsoft.com/office/spreadsheetml/2009/9/main" objectType="Scroll" dx="16" fmlaLink="$Q$8" horiz="1" max="100" page="10" val="7"/>
</file>

<file path=xl/ctrlProps/ctrlProp28.xml><?xml version="1.0" encoding="utf-8"?>
<formControlPr xmlns="http://schemas.microsoft.com/office/spreadsheetml/2009/9/main" objectType="Scroll" dx="16" fmlaLink="$Q$9" horiz="1" max="100" page="10" val="10"/>
</file>

<file path=xl/ctrlProps/ctrlProp29.xml><?xml version="1.0" encoding="utf-8"?>
<formControlPr xmlns="http://schemas.microsoft.com/office/spreadsheetml/2009/9/main" objectType="Scroll" dx="16" fmlaLink="$P$11" horiz="1" max="100" page="10" val="2"/>
</file>

<file path=xl/ctrlProps/ctrlProp3.xml><?xml version="1.0" encoding="utf-8"?>
<formControlPr xmlns="http://schemas.microsoft.com/office/spreadsheetml/2009/9/main" objectType="Scroll" dx="16" fmlaLink="$I$7" horiz="1" max="100" page="10" val="21"/>
</file>

<file path=xl/ctrlProps/ctrlProp30.xml><?xml version="1.0" encoding="utf-8"?>
<formControlPr xmlns="http://schemas.microsoft.com/office/spreadsheetml/2009/9/main" objectType="Scroll" dx="16" fmlaLink="$O$3" horiz="1" max="100" page="10" val="3"/>
</file>

<file path=xl/ctrlProps/ctrlProp31.xml><?xml version="1.0" encoding="utf-8"?>
<formControlPr xmlns="http://schemas.microsoft.com/office/spreadsheetml/2009/9/main" objectType="Scroll" dx="16" fmlaLink="$O$4" horiz="1" max="1000" page="100" val="0"/>
</file>

<file path=xl/ctrlProps/ctrlProp32.xml><?xml version="1.0" encoding="utf-8"?>
<formControlPr xmlns="http://schemas.microsoft.com/office/spreadsheetml/2009/9/main" objectType="Scroll" dx="16" fmlaLink="$O$7" horiz="1" max="100" page="10" val="23"/>
</file>

<file path=xl/ctrlProps/ctrlProp33.xml><?xml version="1.0" encoding="utf-8"?>
<formControlPr xmlns="http://schemas.microsoft.com/office/spreadsheetml/2009/9/main" objectType="Scroll" dx="16" fmlaLink="$O$8" horiz="1" max="100" page="10" val="18"/>
</file>

<file path=xl/ctrlProps/ctrlProp34.xml><?xml version="1.0" encoding="utf-8"?>
<formControlPr xmlns="http://schemas.microsoft.com/office/spreadsheetml/2009/9/main" objectType="Scroll" dx="16" fmlaLink="$Y$4" horiz="1" max="1000" page="10" val="30"/>
</file>

<file path=xl/ctrlProps/ctrlProp35.xml><?xml version="1.0" encoding="utf-8"?>
<formControlPr xmlns="http://schemas.microsoft.com/office/spreadsheetml/2009/9/main" objectType="Scroll" dx="16" fmlaLink="$Y$5" horiz="1" max="1000" page="100" val="0"/>
</file>

<file path=xl/ctrlProps/ctrlProp36.xml><?xml version="1.0" encoding="utf-8"?>
<formControlPr xmlns="http://schemas.microsoft.com/office/spreadsheetml/2009/9/main" objectType="Scroll" dx="16" fmlaLink="$Y$8" horiz="1" max="100" page="10" val="33"/>
</file>

<file path=xl/ctrlProps/ctrlProp37.xml><?xml version="1.0" encoding="utf-8"?>
<formControlPr xmlns="http://schemas.microsoft.com/office/spreadsheetml/2009/9/main" objectType="Scroll" dx="16" fmlaLink="$Y$9" horiz="1" max="100" page="10" val="18"/>
</file>

<file path=xl/ctrlProps/ctrlProp4.xml><?xml version="1.0" encoding="utf-8"?>
<formControlPr xmlns="http://schemas.microsoft.com/office/spreadsheetml/2009/9/main" objectType="Scroll" dx="16" fmlaLink="$I$8" horiz="1" max="100" page="10" val="5"/>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checked="Checked" fmlaLink="$N$42" lockText="1" noThreeD="1"/>
</file>

<file path=xl/ctrlProps/ctrlProp7.xml><?xml version="1.0" encoding="utf-8"?>
<formControlPr xmlns="http://schemas.microsoft.com/office/spreadsheetml/2009/9/main" objectType="CheckBox" checked="Checked" fmlaLink="$N$44" lockText="1" noThreeD="1"/>
</file>

<file path=xl/ctrlProps/ctrlProp8.xml><?xml version="1.0" encoding="utf-8"?>
<formControlPr xmlns="http://schemas.microsoft.com/office/spreadsheetml/2009/9/main" objectType="Scroll" dx="16" fmlaLink="$J$3" horiz="1" max="1000" page="100"/>
</file>

<file path=xl/ctrlProps/ctrlProp9.xml><?xml version="1.0" encoding="utf-8"?>
<formControlPr xmlns="http://schemas.microsoft.com/office/spreadsheetml/2009/9/main" objectType="Scroll" dx="16" fmlaLink="$J$4" horiz="1" max="1000" page="100"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 Id="rId2"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 Id="rId2"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50800</xdr:colOff>
      <xdr:row>11</xdr:row>
      <xdr:rowOff>88900</xdr:rowOff>
    </xdr:from>
    <xdr:to>
      <xdr:col>11</xdr:col>
      <xdr:colOff>901700</xdr:colOff>
      <xdr:row>39</xdr:row>
      <xdr:rowOff>76200</xdr:rowOff>
    </xdr:to>
    <xdr:graphicFrame macro="">
      <xdr:nvGraphicFramePr>
        <xdr:cNvPr id="103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8</xdr:col>
          <xdr:colOff>127000</xdr:colOff>
          <xdr:row>1</xdr:row>
          <xdr:rowOff>152400</xdr:rowOff>
        </xdr:from>
        <xdr:to>
          <xdr:col>9</xdr:col>
          <xdr:colOff>342900</xdr:colOff>
          <xdr:row>3</xdr:row>
          <xdr:rowOff>12700</xdr:rowOff>
        </xdr:to>
        <xdr:sp macro="" textlink="">
          <xdr:nvSpPr>
            <xdr:cNvPr id="1027" name="Scroll Bar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139700</xdr:colOff>
          <xdr:row>3</xdr:row>
          <xdr:rowOff>12700</xdr:rowOff>
        </xdr:from>
        <xdr:to>
          <xdr:col>9</xdr:col>
          <xdr:colOff>355600</xdr:colOff>
          <xdr:row>4</xdr:row>
          <xdr:rowOff>38100</xdr:rowOff>
        </xdr:to>
        <xdr:sp macro="" textlink="">
          <xdr:nvSpPr>
            <xdr:cNvPr id="1028" name="Scroll Bar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6</xdr:row>
          <xdr:rowOff>0</xdr:rowOff>
        </xdr:from>
        <xdr:to>
          <xdr:col>9</xdr:col>
          <xdr:colOff>317500</xdr:colOff>
          <xdr:row>7</xdr:row>
          <xdr:rowOff>25400</xdr:rowOff>
        </xdr:to>
        <xdr:sp macro="" textlink="">
          <xdr:nvSpPr>
            <xdr:cNvPr id="1029" name="Scroll Bar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7</xdr:row>
          <xdr:rowOff>12700</xdr:rowOff>
        </xdr:from>
        <xdr:to>
          <xdr:col>9</xdr:col>
          <xdr:colOff>317500</xdr:colOff>
          <xdr:row>8</xdr:row>
          <xdr:rowOff>38100</xdr:rowOff>
        </xdr:to>
        <xdr:sp macro="" textlink="">
          <xdr:nvSpPr>
            <xdr:cNvPr id="1030" name="Scroll Bar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xdr:twoCellAnchor>
    <xdr:from>
      <xdr:col>6</xdr:col>
      <xdr:colOff>53340</xdr:colOff>
      <xdr:row>39</xdr:row>
      <xdr:rowOff>139700</xdr:rowOff>
    </xdr:from>
    <xdr:to>
      <xdr:col>11</xdr:col>
      <xdr:colOff>904240</xdr:colOff>
      <xdr:row>73</xdr:row>
      <xdr:rowOff>114300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12</xdr:col>
          <xdr:colOff>0</xdr:colOff>
          <xdr:row>40</xdr:row>
          <xdr:rowOff>0</xdr:rowOff>
        </xdr:from>
        <xdr:to>
          <xdr:col>14</xdr:col>
          <xdr:colOff>12700</xdr:colOff>
          <xdr:row>43</xdr:row>
          <xdr:rowOff>152400</xdr:rowOff>
        </xdr:to>
        <xdr:sp macro="" textlink="">
          <xdr:nvSpPr>
            <xdr:cNvPr id="1032" name="Group Box 8" hidden="1">
              <a:extLst>
                <a:ext uri="{63B3BB69-23CF-44E3-9099-C40C66FF867C}">
                  <a14:compatExt spid="_x0000_s103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1000" b="0" i="0" u="none" strike="noStrike" baseline="0">
                  <a:solidFill>
                    <a:srgbClr val="000000"/>
                  </a:solidFill>
                  <a:latin typeface="Geneva"/>
                  <a:ea typeface="Geneva"/>
                  <a:cs typeface="Geneva"/>
                </a:rPr>
                <a:t>Nullclines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40</xdr:row>
          <xdr:rowOff>127000</xdr:rowOff>
        </xdr:from>
        <xdr:to>
          <xdr:col>13</xdr:col>
          <xdr:colOff>647700</xdr:colOff>
          <xdr:row>42</xdr:row>
          <xdr:rowOff>38100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Show S nullclines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42</xdr:row>
          <xdr:rowOff>63500</xdr:rowOff>
        </xdr:from>
        <xdr:to>
          <xdr:col>13</xdr:col>
          <xdr:colOff>622300</xdr:colOff>
          <xdr:row>43</xdr:row>
          <xdr:rowOff>127000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Show I nullclines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101600</xdr:colOff>
      <xdr:row>16</xdr:row>
      <xdr:rowOff>76200</xdr:rowOff>
    </xdr:from>
    <xdr:to>
      <xdr:col>11</xdr:col>
      <xdr:colOff>927100</xdr:colOff>
      <xdr:row>44</xdr:row>
      <xdr:rowOff>63500</xdr:rowOff>
    </xdr:to>
    <xdr:graphicFrame macro="">
      <xdr:nvGraphicFramePr>
        <xdr:cNvPr id="206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9</xdr:col>
          <xdr:colOff>127000</xdr:colOff>
          <xdr:row>1</xdr:row>
          <xdr:rowOff>152400</xdr:rowOff>
        </xdr:from>
        <xdr:to>
          <xdr:col>10</xdr:col>
          <xdr:colOff>342900</xdr:colOff>
          <xdr:row>3</xdr:row>
          <xdr:rowOff>12700</xdr:rowOff>
        </xdr:to>
        <xdr:sp macro="" textlink="">
          <xdr:nvSpPr>
            <xdr:cNvPr id="2050" name="Scroll Bar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139700</xdr:colOff>
          <xdr:row>3</xdr:row>
          <xdr:rowOff>12700</xdr:rowOff>
        </xdr:from>
        <xdr:to>
          <xdr:col>10</xdr:col>
          <xdr:colOff>355600</xdr:colOff>
          <xdr:row>4</xdr:row>
          <xdr:rowOff>38100</xdr:rowOff>
        </xdr:to>
        <xdr:sp macro="" textlink="">
          <xdr:nvSpPr>
            <xdr:cNvPr id="2051" name="Scroll Bar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6</xdr:row>
          <xdr:rowOff>0</xdr:rowOff>
        </xdr:from>
        <xdr:to>
          <xdr:col>10</xdr:col>
          <xdr:colOff>317500</xdr:colOff>
          <xdr:row>7</xdr:row>
          <xdr:rowOff>25400</xdr:rowOff>
        </xdr:to>
        <xdr:sp macro="" textlink="">
          <xdr:nvSpPr>
            <xdr:cNvPr id="2052" name="Scroll Bar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7</xdr:row>
          <xdr:rowOff>12700</xdr:rowOff>
        </xdr:from>
        <xdr:to>
          <xdr:col>10</xdr:col>
          <xdr:colOff>317500</xdr:colOff>
          <xdr:row>8</xdr:row>
          <xdr:rowOff>38100</xdr:rowOff>
        </xdr:to>
        <xdr:sp macro="" textlink="">
          <xdr:nvSpPr>
            <xdr:cNvPr id="2053" name="Scroll Bar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xdr:row>
          <xdr:rowOff>152400</xdr:rowOff>
        </xdr:from>
        <xdr:to>
          <xdr:col>10</xdr:col>
          <xdr:colOff>292100</xdr:colOff>
          <xdr:row>11</xdr:row>
          <xdr:rowOff>12700</xdr:rowOff>
        </xdr:to>
        <xdr:sp macro="" textlink="">
          <xdr:nvSpPr>
            <xdr:cNvPr id="2054" name="Scroll Bar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11</xdr:row>
          <xdr:rowOff>0</xdr:rowOff>
        </xdr:from>
        <xdr:to>
          <xdr:col>10</xdr:col>
          <xdr:colOff>304800</xdr:colOff>
          <xdr:row>12</xdr:row>
          <xdr:rowOff>25400</xdr:rowOff>
        </xdr:to>
        <xdr:sp macro="" textlink="">
          <xdr:nvSpPr>
            <xdr:cNvPr id="2055" name="Scroll Bar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12</xdr:row>
          <xdr:rowOff>12700</xdr:rowOff>
        </xdr:from>
        <xdr:to>
          <xdr:col>10</xdr:col>
          <xdr:colOff>304800</xdr:colOff>
          <xdr:row>13</xdr:row>
          <xdr:rowOff>38100</xdr:rowOff>
        </xdr:to>
        <xdr:sp macro="" textlink="">
          <xdr:nvSpPr>
            <xdr:cNvPr id="2062" name="Scroll Bar 14"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50800</xdr:colOff>
      <xdr:row>14</xdr:row>
      <xdr:rowOff>50800</xdr:rowOff>
    </xdr:from>
    <xdr:to>
      <xdr:col>11</xdr:col>
      <xdr:colOff>317500</xdr:colOff>
      <xdr:row>42</xdr:row>
      <xdr:rowOff>101600</xdr:rowOff>
    </xdr:to>
    <xdr:graphicFrame macro="">
      <xdr:nvGraphicFramePr>
        <xdr:cNvPr id="30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8</xdr:col>
          <xdr:colOff>127000</xdr:colOff>
          <xdr:row>1</xdr:row>
          <xdr:rowOff>152400</xdr:rowOff>
        </xdr:from>
        <xdr:to>
          <xdr:col>9</xdr:col>
          <xdr:colOff>342900</xdr:colOff>
          <xdr:row>3</xdr:row>
          <xdr:rowOff>12700</xdr:rowOff>
        </xdr:to>
        <xdr:sp macro="" textlink="">
          <xdr:nvSpPr>
            <xdr:cNvPr id="3074" name="Scroll Bar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139700</xdr:colOff>
          <xdr:row>3</xdr:row>
          <xdr:rowOff>12700</xdr:rowOff>
        </xdr:from>
        <xdr:to>
          <xdr:col>9</xdr:col>
          <xdr:colOff>355600</xdr:colOff>
          <xdr:row>4</xdr:row>
          <xdr:rowOff>38100</xdr:rowOff>
        </xdr:to>
        <xdr:sp macro="" textlink="">
          <xdr:nvSpPr>
            <xdr:cNvPr id="3075" name="Scroll Bar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6</xdr:row>
          <xdr:rowOff>0</xdr:rowOff>
        </xdr:from>
        <xdr:to>
          <xdr:col>9</xdr:col>
          <xdr:colOff>317500</xdr:colOff>
          <xdr:row>7</xdr:row>
          <xdr:rowOff>25400</xdr:rowOff>
        </xdr:to>
        <xdr:sp macro="" textlink="">
          <xdr:nvSpPr>
            <xdr:cNvPr id="3076" name="Scroll Bar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7</xdr:row>
          <xdr:rowOff>12700</xdr:rowOff>
        </xdr:from>
        <xdr:to>
          <xdr:col>9</xdr:col>
          <xdr:colOff>317500</xdr:colOff>
          <xdr:row>8</xdr:row>
          <xdr:rowOff>38100</xdr:rowOff>
        </xdr:to>
        <xdr:sp macro="" textlink="">
          <xdr:nvSpPr>
            <xdr:cNvPr id="3077" name="Scroll Bar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10</xdr:row>
          <xdr:rowOff>0</xdr:rowOff>
        </xdr:from>
        <xdr:to>
          <xdr:col>9</xdr:col>
          <xdr:colOff>304800</xdr:colOff>
          <xdr:row>11</xdr:row>
          <xdr:rowOff>25400</xdr:rowOff>
        </xdr:to>
        <xdr:sp macro="" textlink="">
          <xdr:nvSpPr>
            <xdr:cNvPr id="3078" name="Scroll Bar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xdr:row>
          <xdr:rowOff>12700</xdr:rowOff>
        </xdr:from>
        <xdr:to>
          <xdr:col>9</xdr:col>
          <xdr:colOff>304800</xdr:colOff>
          <xdr:row>12</xdr:row>
          <xdr:rowOff>38100</xdr:rowOff>
        </xdr:to>
        <xdr:sp macro="" textlink="">
          <xdr:nvSpPr>
            <xdr:cNvPr id="3079" name="Scroll Bar 7"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xdr:twoCellAnchor>
    <xdr:from>
      <xdr:col>6</xdr:col>
      <xdr:colOff>50800</xdr:colOff>
      <xdr:row>43</xdr:row>
      <xdr:rowOff>12700</xdr:rowOff>
    </xdr:from>
    <xdr:to>
      <xdr:col>11</xdr:col>
      <xdr:colOff>317500</xdr:colOff>
      <xdr:row>76</xdr:row>
      <xdr:rowOff>152400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88900</xdr:colOff>
      <xdr:row>12</xdr:row>
      <xdr:rowOff>88900</xdr:rowOff>
    </xdr:from>
    <xdr:to>
      <xdr:col>16</xdr:col>
      <xdr:colOff>12700</xdr:colOff>
      <xdr:row>40</xdr:row>
      <xdr:rowOff>76200</xdr:rowOff>
    </xdr:to>
    <xdr:graphicFrame macro="">
      <xdr:nvGraphicFramePr>
        <xdr:cNvPr id="41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12</xdr:col>
          <xdr:colOff>127000</xdr:colOff>
          <xdr:row>2</xdr:row>
          <xdr:rowOff>152400</xdr:rowOff>
        </xdr:from>
        <xdr:to>
          <xdr:col>13</xdr:col>
          <xdr:colOff>342900</xdr:colOff>
          <xdr:row>4</xdr:row>
          <xdr:rowOff>12700</xdr:rowOff>
        </xdr:to>
        <xdr:sp macro="" textlink="">
          <xdr:nvSpPr>
            <xdr:cNvPr id="4098" name="Scroll Bar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4</xdr:row>
          <xdr:rowOff>12700</xdr:rowOff>
        </xdr:from>
        <xdr:to>
          <xdr:col>13</xdr:col>
          <xdr:colOff>355600</xdr:colOff>
          <xdr:row>5</xdr:row>
          <xdr:rowOff>25400</xdr:rowOff>
        </xdr:to>
        <xdr:sp macro="" textlink="">
          <xdr:nvSpPr>
            <xdr:cNvPr id="4099" name="Scroll Bar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7</xdr:row>
          <xdr:rowOff>88900</xdr:rowOff>
        </xdr:from>
        <xdr:to>
          <xdr:col>13</xdr:col>
          <xdr:colOff>317500</xdr:colOff>
          <xdr:row>7</xdr:row>
          <xdr:rowOff>279400</xdr:rowOff>
        </xdr:to>
        <xdr:sp macro="" textlink="">
          <xdr:nvSpPr>
            <xdr:cNvPr id="4100" name="Scroll Bar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7</xdr:row>
          <xdr:rowOff>304800</xdr:rowOff>
        </xdr:from>
        <xdr:to>
          <xdr:col>13</xdr:col>
          <xdr:colOff>317500</xdr:colOff>
          <xdr:row>8</xdr:row>
          <xdr:rowOff>165100</xdr:rowOff>
        </xdr:to>
        <xdr:sp macro="" textlink="">
          <xdr:nvSpPr>
            <xdr:cNvPr id="4101" name="Scroll Bar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2</xdr:row>
          <xdr:rowOff>152400</xdr:rowOff>
        </xdr:from>
        <xdr:to>
          <xdr:col>17</xdr:col>
          <xdr:colOff>342900</xdr:colOff>
          <xdr:row>4</xdr:row>
          <xdr:rowOff>12700</xdr:rowOff>
        </xdr:to>
        <xdr:sp macro="" textlink="">
          <xdr:nvSpPr>
            <xdr:cNvPr id="4102" name="Scroll Bar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139700</xdr:colOff>
          <xdr:row>4</xdr:row>
          <xdr:rowOff>12700</xdr:rowOff>
        </xdr:from>
        <xdr:to>
          <xdr:col>17</xdr:col>
          <xdr:colOff>355600</xdr:colOff>
          <xdr:row>5</xdr:row>
          <xdr:rowOff>25400</xdr:rowOff>
        </xdr:to>
        <xdr:sp macro="" textlink="">
          <xdr:nvSpPr>
            <xdr:cNvPr id="4103" name="Scroll Bar 7"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101600</xdr:colOff>
          <xdr:row>7</xdr:row>
          <xdr:rowOff>88900</xdr:rowOff>
        </xdr:from>
        <xdr:to>
          <xdr:col>17</xdr:col>
          <xdr:colOff>317500</xdr:colOff>
          <xdr:row>7</xdr:row>
          <xdr:rowOff>279400</xdr:rowOff>
        </xdr:to>
        <xdr:sp macro="" textlink="">
          <xdr:nvSpPr>
            <xdr:cNvPr id="4104" name="Scroll Bar 8" hidden="1">
              <a:extLst>
                <a:ext uri="{63B3BB69-23CF-44E3-9099-C40C66FF867C}">
                  <a14:compatExt spid="_x0000_s4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101600</xdr:colOff>
          <xdr:row>7</xdr:row>
          <xdr:rowOff>304800</xdr:rowOff>
        </xdr:from>
        <xdr:to>
          <xdr:col>17</xdr:col>
          <xdr:colOff>317500</xdr:colOff>
          <xdr:row>8</xdr:row>
          <xdr:rowOff>165100</xdr:rowOff>
        </xdr:to>
        <xdr:sp macro="" textlink="">
          <xdr:nvSpPr>
            <xdr:cNvPr id="4105" name="Scroll Bar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xdr:row>
          <xdr:rowOff>165100</xdr:rowOff>
        </xdr:from>
        <xdr:to>
          <xdr:col>16</xdr:col>
          <xdr:colOff>469900</xdr:colOff>
          <xdr:row>11</xdr:row>
          <xdr:rowOff>0</xdr:rowOff>
        </xdr:to>
        <xdr:sp macro="" textlink="">
          <xdr:nvSpPr>
            <xdr:cNvPr id="4106" name="Scroll Bar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12</xdr:col>
      <xdr:colOff>76200</xdr:colOff>
      <xdr:row>11</xdr:row>
      <xdr:rowOff>101600</xdr:rowOff>
    </xdr:from>
    <xdr:to>
      <xdr:col>17</xdr:col>
      <xdr:colOff>850900</xdr:colOff>
      <xdr:row>39</xdr:row>
      <xdr:rowOff>88900</xdr:rowOff>
    </xdr:to>
    <xdr:graphicFrame macro="">
      <xdr:nvGraphicFramePr>
        <xdr:cNvPr id="513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14</xdr:col>
          <xdr:colOff>127000</xdr:colOff>
          <xdr:row>1</xdr:row>
          <xdr:rowOff>152400</xdr:rowOff>
        </xdr:from>
        <xdr:to>
          <xdr:col>15</xdr:col>
          <xdr:colOff>342900</xdr:colOff>
          <xdr:row>3</xdr:row>
          <xdr:rowOff>12700</xdr:rowOff>
        </xdr:to>
        <xdr:sp macro="" textlink="">
          <xdr:nvSpPr>
            <xdr:cNvPr id="5122" name="Scroll Bar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139700</xdr:colOff>
          <xdr:row>3</xdr:row>
          <xdr:rowOff>12700</xdr:rowOff>
        </xdr:from>
        <xdr:to>
          <xdr:col>15</xdr:col>
          <xdr:colOff>355600</xdr:colOff>
          <xdr:row>4</xdr:row>
          <xdr:rowOff>38100</xdr:rowOff>
        </xdr:to>
        <xdr:sp macro="" textlink="">
          <xdr:nvSpPr>
            <xdr:cNvPr id="5123" name="Scroll Bar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101600</xdr:colOff>
          <xdr:row>6</xdr:row>
          <xdr:rowOff>0</xdr:rowOff>
        </xdr:from>
        <xdr:to>
          <xdr:col>15</xdr:col>
          <xdr:colOff>317500</xdr:colOff>
          <xdr:row>7</xdr:row>
          <xdr:rowOff>25400</xdr:rowOff>
        </xdr:to>
        <xdr:sp macro="" textlink="">
          <xdr:nvSpPr>
            <xdr:cNvPr id="5124" name="Scroll Bar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101600</xdr:colOff>
          <xdr:row>7</xdr:row>
          <xdr:rowOff>12700</xdr:rowOff>
        </xdr:from>
        <xdr:to>
          <xdr:col>15</xdr:col>
          <xdr:colOff>317500</xdr:colOff>
          <xdr:row>8</xdr:row>
          <xdr:rowOff>38100</xdr:rowOff>
        </xdr:to>
        <xdr:sp macro="" textlink="">
          <xdr:nvSpPr>
            <xdr:cNvPr id="5125" name="Scroll Bar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21</xdr:col>
      <xdr:colOff>381000</xdr:colOff>
      <xdr:row>9</xdr:row>
      <xdr:rowOff>76200</xdr:rowOff>
    </xdr:from>
    <xdr:to>
      <xdr:col>30</xdr:col>
      <xdr:colOff>838200</xdr:colOff>
      <xdr:row>51</xdr:row>
      <xdr:rowOff>139700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381000</xdr:colOff>
      <xdr:row>52</xdr:row>
      <xdr:rowOff>25400</xdr:rowOff>
    </xdr:from>
    <xdr:to>
      <xdr:col>30</xdr:col>
      <xdr:colOff>812800</xdr:colOff>
      <xdr:row>86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0</xdr:colOff>
          <xdr:row>2</xdr:row>
          <xdr:rowOff>139700</xdr:rowOff>
        </xdr:from>
        <xdr:to>
          <xdr:col>26</xdr:col>
          <xdr:colOff>215900</xdr:colOff>
          <xdr:row>4</xdr:row>
          <xdr:rowOff>0</xdr:rowOff>
        </xdr:to>
        <xdr:sp macro="" textlink="">
          <xdr:nvSpPr>
            <xdr:cNvPr id="48129" name="Scroll Bar 1" hidden="1">
              <a:extLst>
                <a:ext uri="{63B3BB69-23CF-44E3-9099-C40C66FF867C}">
                  <a14:compatExt spid="_x0000_s48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xdr:row>
          <xdr:rowOff>0</xdr:rowOff>
        </xdr:from>
        <xdr:to>
          <xdr:col>26</xdr:col>
          <xdr:colOff>215900</xdr:colOff>
          <xdr:row>5</xdr:row>
          <xdr:rowOff>25400</xdr:rowOff>
        </xdr:to>
        <xdr:sp macro="" textlink="">
          <xdr:nvSpPr>
            <xdr:cNvPr id="48130" name="Scroll Bar 2" hidden="1">
              <a:extLst>
                <a:ext uri="{63B3BB69-23CF-44E3-9099-C40C66FF867C}">
                  <a14:compatExt spid="_x0000_s48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xdr:row>
          <xdr:rowOff>0</xdr:rowOff>
        </xdr:from>
        <xdr:to>
          <xdr:col>26</xdr:col>
          <xdr:colOff>215900</xdr:colOff>
          <xdr:row>8</xdr:row>
          <xdr:rowOff>25400</xdr:rowOff>
        </xdr:to>
        <xdr:sp macro="" textlink="">
          <xdr:nvSpPr>
            <xdr:cNvPr id="48131" name="Scroll Bar 3" hidden="1">
              <a:extLst>
                <a:ext uri="{63B3BB69-23CF-44E3-9099-C40C66FF867C}">
                  <a14:compatExt spid="_x0000_s48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xdr:row>
          <xdr:rowOff>0</xdr:rowOff>
        </xdr:from>
        <xdr:to>
          <xdr:col>26</xdr:col>
          <xdr:colOff>215900</xdr:colOff>
          <xdr:row>9</xdr:row>
          <xdr:rowOff>25400</xdr:rowOff>
        </xdr:to>
        <xdr:sp macro="" textlink="">
          <xdr:nvSpPr>
            <xdr:cNvPr id="48132" name="Scroll Bar 4" hidden="1">
              <a:extLst>
                <a:ext uri="{63B3BB69-23CF-44E3-9099-C40C66FF867C}">
                  <a14:compatExt spid="_x0000_s4813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4" Type="http://schemas.openxmlformats.org/officeDocument/2006/relationships/ctrlProp" Target="../ctrlProps/ctrlProp2.xml"/><Relationship Id="rId5" Type="http://schemas.openxmlformats.org/officeDocument/2006/relationships/ctrlProp" Target="../ctrlProps/ctrlProp3.xml"/><Relationship Id="rId6" Type="http://schemas.openxmlformats.org/officeDocument/2006/relationships/ctrlProp" Target="../ctrlProps/ctrlProp4.xml"/><Relationship Id="rId7" Type="http://schemas.openxmlformats.org/officeDocument/2006/relationships/ctrlProp" Target="../ctrlProps/ctrlProp5.xml"/><Relationship Id="rId8" Type="http://schemas.openxmlformats.org/officeDocument/2006/relationships/ctrlProp" Target="../ctrlProps/ctrlProp6.xml"/><Relationship Id="rId9" Type="http://schemas.openxmlformats.org/officeDocument/2006/relationships/ctrlProp" Target="../ctrlProps/ctrlProp7.xml"/><Relationship Id="rId1" Type="http://schemas.openxmlformats.org/officeDocument/2006/relationships/drawing" Target="../drawings/drawing1.xml"/><Relationship Id="rId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8.xml"/><Relationship Id="rId4" Type="http://schemas.openxmlformats.org/officeDocument/2006/relationships/ctrlProp" Target="../ctrlProps/ctrlProp9.xml"/><Relationship Id="rId5" Type="http://schemas.openxmlformats.org/officeDocument/2006/relationships/ctrlProp" Target="../ctrlProps/ctrlProp10.xml"/><Relationship Id="rId6" Type="http://schemas.openxmlformats.org/officeDocument/2006/relationships/ctrlProp" Target="../ctrlProps/ctrlProp11.xml"/><Relationship Id="rId7" Type="http://schemas.openxmlformats.org/officeDocument/2006/relationships/ctrlProp" Target="../ctrlProps/ctrlProp12.xml"/><Relationship Id="rId8" Type="http://schemas.openxmlformats.org/officeDocument/2006/relationships/ctrlProp" Target="../ctrlProps/ctrlProp13.xml"/><Relationship Id="rId9" Type="http://schemas.openxmlformats.org/officeDocument/2006/relationships/ctrlProp" Target="../ctrlProps/ctrlProp14.xml"/><Relationship Id="rId1" Type="http://schemas.openxmlformats.org/officeDocument/2006/relationships/drawing" Target="../drawings/drawing2.xml"/><Relationship Id="rId2"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5.xml"/><Relationship Id="rId4" Type="http://schemas.openxmlformats.org/officeDocument/2006/relationships/ctrlProp" Target="../ctrlProps/ctrlProp16.xml"/><Relationship Id="rId5" Type="http://schemas.openxmlformats.org/officeDocument/2006/relationships/ctrlProp" Target="../ctrlProps/ctrlProp17.xml"/><Relationship Id="rId6" Type="http://schemas.openxmlformats.org/officeDocument/2006/relationships/ctrlProp" Target="../ctrlProps/ctrlProp18.xml"/><Relationship Id="rId7" Type="http://schemas.openxmlformats.org/officeDocument/2006/relationships/ctrlProp" Target="../ctrlProps/ctrlProp19.xml"/><Relationship Id="rId8" Type="http://schemas.openxmlformats.org/officeDocument/2006/relationships/ctrlProp" Target="../ctrlProps/ctrlProp20.xml"/><Relationship Id="rId1" Type="http://schemas.openxmlformats.org/officeDocument/2006/relationships/drawing" Target="../drawings/drawing3.xml"/><Relationship Id="rId2"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21.xml"/><Relationship Id="rId4" Type="http://schemas.openxmlformats.org/officeDocument/2006/relationships/ctrlProp" Target="../ctrlProps/ctrlProp22.xml"/><Relationship Id="rId5" Type="http://schemas.openxmlformats.org/officeDocument/2006/relationships/ctrlProp" Target="../ctrlProps/ctrlProp23.xml"/><Relationship Id="rId6" Type="http://schemas.openxmlformats.org/officeDocument/2006/relationships/ctrlProp" Target="../ctrlProps/ctrlProp24.xml"/><Relationship Id="rId7" Type="http://schemas.openxmlformats.org/officeDocument/2006/relationships/ctrlProp" Target="../ctrlProps/ctrlProp25.xml"/><Relationship Id="rId8" Type="http://schemas.openxmlformats.org/officeDocument/2006/relationships/ctrlProp" Target="../ctrlProps/ctrlProp26.xml"/><Relationship Id="rId9" Type="http://schemas.openxmlformats.org/officeDocument/2006/relationships/ctrlProp" Target="../ctrlProps/ctrlProp27.xml"/><Relationship Id="rId10" Type="http://schemas.openxmlformats.org/officeDocument/2006/relationships/ctrlProp" Target="../ctrlProps/ctrlProp28.xml"/><Relationship Id="rId11" Type="http://schemas.openxmlformats.org/officeDocument/2006/relationships/ctrlProp" Target="../ctrlProps/ctrlProp29.xml"/><Relationship Id="rId1" Type="http://schemas.openxmlformats.org/officeDocument/2006/relationships/drawing" Target="../drawings/drawing4.xml"/><Relationship Id="rId2"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30.xml"/><Relationship Id="rId4" Type="http://schemas.openxmlformats.org/officeDocument/2006/relationships/ctrlProp" Target="../ctrlProps/ctrlProp31.xml"/><Relationship Id="rId5" Type="http://schemas.openxmlformats.org/officeDocument/2006/relationships/ctrlProp" Target="../ctrlProps/ctrlProp32.xml"/><Relationship Id="rId6" Type="http://schemas.openxmlformats.org/officeDocument/2006/relationships/ctrlProp" Target="../ctrlProps/ctrlProp33.xml"/><Relationship Id="rId1" Type="http://schemas.openxmlformats.org/officeDocument/2006/relationships/drawing" Target="../drawings/drawing5.xml"/><Relationship Id="rId2"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34.xml"/><Relationship Id="rId4" Type="http://schemas.openxmlformats.org/officeDocument/2006/relationships/ctrlProp" Target="../ctrlProps/ctrlProp35.xml"/><Relationship Id="rId5" Type="http://schemas.openxmlformats.org/officeDocument/2006/relationships/ctrlProp" Target="../ctrlProps/ctrlProp36.xml"/><Relationship Id="rId6" Type="http://schemas.openxmlformats.org/officeDocument/2006/relationships/ctrlProp" Target="../ctrlProps/ctrlProp37.xml"/><Relationship Id="rId1" Type="http://schemas.openxmlformats.org/officeDocument/2006/relationships/drawing" Target="../drawings/drawing6.xml"/><Relationship Id="rId2"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02"/>
  <sheetViews>
    <sheetView tabSelected="1" workbookViewId="0">
      <selection activeCell="O17" sqref="O17"/>
    </sheetView>
  </sheetViews>
  <sheetFormatPr baseColWidth="10" defaultRowHeight="13" x14ac:dyDescent="0"/>
  <cols>
    <col min="1" max="1" width="7.28515625" style="7" customWidth="1"/>
    <col min="2" max="2" width="13" customWidth="1"/>
    <col min="4" max="4" width="12.5703125" customWidth="1"/>
    <col min="5" max="5" width="8.85546875" customWidth="1"/>
    <col min="7" max="7" width="16.85546875" customWidth="1"/>
    <col min="8" max="8" width="11.42578125" customWidth="1"/>
  </cols>
  <sheetData>
    <row r="1" spans="1:12">
      <c r="A1" s="21" t="s">
        <v>9</v>
      </c>
      <c r="B1" s="17" t="s">
        <v>10</v>
      </c>
      <c r="C1" s="71" t="s">
        <v>11</v>
      </c>
      <c r="D1" s="19" t="s">
        <v>12</v>
      </c>
      <c r="E1" s="2" t="s">
        <v>13</v>
      </c>
      <c r="F1" s="2"/>
      <c r="G1" s="3" t="s">
        <v>14</v>
      </c>
      <c r="I1" s="8"/>
    </row>
    <row r="2" spans="1:12">
      <c r="A2" s="22">
        <v>0</v>
      </c>
      <c r="B2" s="18">
        <f>InitialPopulationSize * (1 - InitialPercentInfected - InitialPercentRecovered)</f>
        <v>97</v>
      </c>
      <c r="C2" s="72">
        <f>InitialPopulationSize * InitialPercentInfected</f>
        <v>3</v>
      </c>
      <c r="D2" s="20">
        <f>InitialPopulationSize * InitialPercentRecovered</f>
        <v>0</v>
      </c>
      <c r="E2">
        <f>InitialPopulationSize</f>
        <v>100</v>
      </c>
      <c r="G2" t="s">
        <v>17</v>
      </c>
      <c r="H2">
        <v>100</v>
      </c>
      <c r="I2" s="8"/>
    </row>
    <row r="3" spans="1:12">
      <c r="A3" s="22">
        <f>A2+1</f>
        <v>1</v>
      </c>
      <c r="B3" s="18">
        <f>B2 - TransmissionRate * B2 * C2/(B2+C2+D2)</f>
        <v>96.388900000000007</v>
      </c>
      <c r="C3" s="72">
        <f>C2 + TransmissionRate * B2 * C2/(B2+C2+D2) - RecoveryRate * C2</f>
        <v>3.4611000000000001</v>
      </c>
      <c r="D3" s="20">
        <f>D2 + RecoveryRate * C2</f>
        <v>0.15000000000000002</v>
      </c>
      <c r="E3">
        <f>SUM(B3:D3)</f>
        <v>100.00000000000001</v>
      </c>
      <c r="G3" t="s">
        <v>16</v>
      </c>
      <c r="H3" s="4">
        <f>I3/100</f>
        <v>0.03</v>
      </c>
      <c r="I3" s="8">
        <v>3</v>
      </c>
    </row>
    <row r="4" spans="1:12">
      <c r="A4" s="22">
        <f t="shared" ref="A4:A67" si="0">A3+1</f>
        <v>2</v>
      </c>
      <c r="B4" s="18">
        <f t="shared" ref="B4:B67" si="1">B3 - TransmissionRate * B3 * C3/(B3+C3+D3)</f>
        <v>95.688315594241004</v>
      </c>
      <c r="C4" s="72">
        <f t="shared" ref="C4:C67" si="2">C3 + TransmissionRate * B3 * C3/(B3+C3+D3) - RecoveryRate * C3</f>
        <v>3.9886294057589997</v>
      </c>
      <c r="D4" s="20">
        <f t="shared" ref="D4:D67" si="3">D3 + RecoveryRate * C3</f>
        <v>0.32305500000000004</v>
      </c>
      <c r="E4">
        <f t="shared" ref="E4:E67" si="4">SUM(B4:D4)</f>
        <v>100</v>
      </c>
      <c r="G4" t="s">
        <v>15</v>
      </c>
      <c r="H4" s="4">
        <f>I4/1000</f>
        <v>0</v>
      </c>
      <c r="I4" s="8">
        <v>0</v>
      </c>
    </row>
    <row r="5" spans="1:12">
      <c r="A5" s="22">
        <f t="shared" si="0"/>
        <v>3</v>
      </c>
      <c r="B5" s="18">
        <f t="shared" si="1"/>
        <v>94.886818612570863</v>
      </c>
      <c r="C5" s="72">
        <f t="shared" si="2"/>
        <v>4.5906949171411977</v>
      </c>
      <c r="D5" s="20">
        <f t="shared" si="3"/>
        <v>0.52248647028795003</v>
      </c>
      <c r="E5">
        <f t="shared" si="4"/>
        <v>100</v>
      </c>
      <c r="I5" s="8"/>
    </row>
    <row r="6" spans="1:12">
      <c r="A6" s="22">
        <f t="shared" si="0"/>
        <v>4</v>
      </c>
      <c r="B6" s="18">
        <f t="shared" si="1"/>
        <v>93.972066097163164</v>
      </c>
      <c r="C6" s="72">
        <f t="shared" si="2"/>
        <v>5.2759126866918367</v>
      </c>
      <c r="D6" s="20">
        <f t="shared" si="3"/>
        <v>0.75202121614500994</v>
      </c>
      <c r="E6">
        <f t="shared" si="4"/>
        <v>100.00000000000001</v>
      </c>
      <c r="G6" s="1" t="s">
        <v>18</v>
      </c>
      <c r="I6" s="8"/>
    </row>
    <row r="7" spans="1:12">
      <c r="A7" s="22">
        <f t="shared" si="0"/>
        <v>5</v>
      </c>
      <c r="B7" s="18">
        <f t="shared" si="1"/>
        <v>92.930910424158171</v>
      </c>
      <c r="C7" s="72">
        <f t="shared" si="2"/>
        <v>6.0532727253622447</v>
      </c>
      <c r="D7" s="20">
        <f t="shared" si="3"/>
        <v>1.0158168504796019</v>
      </c>
      <c r="E7">
        <f t="shared" si="4"/>
        <v>100.00000000000001</v>
      </c>
      <c r="G7" s="5" t="s">
        <v>19</v>
      </c>
      <c r="H7" s="6">
        <f>I7/100</f>
        <v>0.21</v>
      </c>
      <c r="I7" s="8">
        <v>21</v>
      </c>
    </row>
    <row r="8" spans="1:12">
      <c r="A8" s="22">
        <f t="shared" si="0"/>
        <v>6</v>
      </c>
      <c r="B8" s="18">
        <f t="shared" si="1"/>
        <v>91.749584518789533</v>
      </c>
      <c r="C8" s="72">
        <f t="shared" si="2"/>
        <v>6.9319349944627735</v>
      </c>
      <c r="D8" s="20">
        <f t="shared" si="3"/>
        <v>1.3184804867477142</v>
      </c>
      <c r="E8">
        <f t="shared" si="4"/>
        <v>100.00000000000003</v>
      </c>
      <c r="G8" s="5" t="s">
        <v>20</v>
      </c>
      <c r="H8" s="6">
        <f>I8/100</f>
        <v>0.05</v>
      </c>
      <c r="I8" s="8">
        <v>5</v>
      </c>
    </row>
    <row r="9" spans="1:12">
      <c r="A9" s="22">
        <f t="shared" si="0"/>
        <v>7</v>
      </c>
      <c r="B9" s="18">
        <f t="shared" si="1"/>
        <v>90.41397999191777</v>
      </c>
      <c r="C9" s="72">
        <f t="shared" si="2"/>
        <v>7.92094277161139</v>
      </c>
      <c r="D9" s="20">
        <f t="shared" si="3"/>
        <v>1.6650772364708528</v>
      </c>
      <c r="E9">
        <f t="shared" si="4"/>
        <v>100.00000000000001</v>
      </c>
    </row>
    <row r="10" spans="1:12">
      <c r="A10" s="22">
        <f t="shared" si="0"/>
        <v>8</v>
      </c>
      <c r="B10" s="18">
        <f t="shared" si="1"/>
        <v>88.910035673251613</v>
      </c>
      <c r="C10" s="72">
        <f t="shared" si="2"/>
        <v>9.0288399516969768</v>
      </c>
      <c r="D10" s="20">
        <f t="shared" si="3"/>
        <v>2.0611243750514223</v>
      </c>
      <c r="E10">
        <f t="shared" si="4"/>
        <v>100.00000000000001</v>
      </c>
    </row>
    <row r="11" spans="1:12">
      <c r="A11" s="22">
        <f t="shared" si="0"/>
        <v>9</v>
      </c>
      <c r="B11" s="18">
        <f t="shared" si="1"/>
        <v>87.224251260645346</v>
      </c>
      <c r="C11" s="72">
        <f t="shared" si="2"/>
        <v>10.263182366718388</v>
      </c>
      <c r="D11" s="20">
        <f t="shared" si="3"/>
        <v>2.5125663726362713</v>
      </c>
      <c r="E11">
        <f t="shared" si="4"/>
        <v>100</v>
      </c>
    </row>
    <row r="12" spans="1:12">
      <c r="A12" s="22">
        <f t="shared" si="0"/>
        <v>10</v>
      </c>
      <c r="B12" s="18">
        <f t="shared" si="1"/>
        <v>85.344334625919558</v>
      </c>
      <c r="C12" s="72">
        <f t="shared" si="2"/>
        <v>11.629939883108255</v>
      </c>
      <c r="D12" s="20">
        <f t="shared" si="3"/>
        <v>3.0257254909721905</v>
      </c>
      <c r="E12">
        <f t="shared" si="4"/>
        <v>100</v>
      </c>
      <c r="G12" s="103">
        <f>SUM(I2:I8)</f>
        <v>29</v>
      </c>
      <c r="H12" s="103"/>
      <c r="I12" s="103"/>
      <c r="J12" s="103"/>
      <c r="K12" s="103"/>
      <c r="L12" s="103"/>
    </row>
    <row r="13" spans="1:12">
      <c r="A13" s="22">
        <f t="shared" si="0"/>
        <v>11</v>
      </c>
      <c r="B13" s="18">
        <f t="shared" si="1"/>
        <v>83.259980715686595</v>
      </c>
      <c r="C13" s="72">
        <f t="shared" si="2"/>
        <v>13.13279679918581</v>
      </c>
      <c r="D13" s="20">
        <f t="shared" si="3"/>
        <v>3.6072224851276031</v>
      </c>
      <c r="E13">
        <f t="shared" si="4"/>
        <v>100.00000000000001</v>
      </c>
      <c r="G13" s="103"/>
      <c r="H13" s="103"/>
      <c r="I13" s="103"/>
      <c r="J13" s="103"/>
      <c r="K13" s="103"/>
      <c r="L13" s="103"/>
    </row>
    <row r="14" spans="1:12">
      <c r="A14" s="22">
        <f t="shared" si="0"/>
        <v>12</v>
      </c>
      <c r="B14" s="18">
        <f t="shared" si="1"/>
        <v>80.963764258375789</v>
      </c>
      <c r="C14" s="72">
        <f t="shared" si="2"/>
        <v>14.772373416537327</v>
      </c>
      <c r="D14" s="20">
        <f t="shared" si="3"/>
        <v>4.2638623250868939</v>
      </c>
      <c r="E14">
        <f t="shared" si="4"/>
        <v>100.00000000000001</v>
      </c>
      <c r="G14" s="103"/>
      <c r="H14" s="103"/>
      <c r="I14" s="103"/>
      <c r="J14" s="103"/>
      <c r="K14" s="103"/>
      <c r="L14" s="103"/>
    </row>
    <row r="15" spans="1:12">
      <c r="A15" s="22">
        <f t="shared" si="0"/>
        <v>13</v>
      </c>
      <c r="B15" s="18">
        <f t="shared" si="1"/>
        <v>78.452107644826015</v>
      </c>
      <c r="C15" s="72">
        <f t="shared" si="2"/>
        <v>16.545411359260235</v>
      </c>
      <c r="D15" s="20">
        <f t="shared" si="3"/>
        <v>5.0024809959137606</v>
      </c>
      <c r="E15">
        <f t="shared" si="4"/>
        <v>100.00000000000001</v>
      </c>
      <c r="G15" s="103"/>
      <c r="H15" s="103"/>
      <c r="I15" s="103"/>
      <c r="J15" s="103"/>
      <c r="K15" s="103"/>
      <c r="L15" s="103"/>
    </row>
    <row r="16" spans="1:12">
      <c r="A16" s="22">
        <f t="shared" si="0"/>
        <v>14</v>
      </c>
      <c r="B16" s="18">
        <f t="shared" si="1"/>
        <v>75.726260619558332</v>
      </c>
      <c r="C16" s="72">
        <f t="shared" si="2"/>
        <v>18.443987816564906</v>
      </c>
      <c r="D16" s="20">
        <f t="shared" si="3"/>
        <v>5.8297515638767727</v>
      </c>
      <c r="E16">
        <f t="shared" si="4"/>
        <v>100.00000000000001</v>
      </c>
      <c r="G16" s="103"/>
      <c r="H16" s="103"/>
      <c r="I16" s="103"/>
      <c r="J16" s="103"/>
      <c r="K16" s="103"/>
      <c r="L16" s="103"/>
    </row>
    <row r="17" spans="1:12">
      <c r="A17" s="22">
        <f t="shared" si="0"/>
        <v>15</v>
      </c>
      <c r="B17" s="18">
        <f t="shared" si="1"/>
        <v>72.793202740209907</v>
      </c>
      <c r="C17" s="72">
        <f t="shared" si="2"/>
        <v>20.454846305085084</v>
      </c>
      <c r="D17" s="20">
        <f t="shared" si="3"/>
        <v>6.751950954705018</v>
      </c>
      <c r="E17">
        <f t="shared" si="4"/>
        <v>100.00000000000001</v>
      </c>
      <c r="G17" s="103"/>
      <c r="H17" s="103"/>
      <c r="I17" s="103"/>
      <c r="J17" s="103"/>
      <c r="K17" s="103"/>
      <c r="L17" s="103"/>
    </row>
    <row r="18" spans="1:12">
      <c r="A18" s="22">
        <f t="shared" si="0"/>
        <v>16</v>
      </c>
      <c r="B18" s="18">
        <f t="shared" si="1"/>
        <v>69.666357814587528</v>
      </c>
      <c r="C18" s="72">
        <f t="shared" si="2"/>
        <v>22.5589489154532</v>
      </c>
      <c r="D18" s="20">
        <f t="shared" si="3"/>
        <v>7.7746932699592719</v>
      </c>
      <c r="E18">
        <f t="shared" si="4"/>
        <v>100</v>
      </c>
      <c r="G18" s="103"/>
      <c r="H18" s="103"/>
      <c r="I18" s="103"/>
      <c r="J18" s="103"/>
      <c r="K18" s="103"/>
      <c r="L18" s="103"/>
    </row>
    <row r="19" spans="1:12">
      <c r="A19" s="22">
        <f t="shared" si="0"/>
        <v>17</v>
      </c>
      <c r="B19" s="18">
        <f t="shared" si="1"/>
        <v>66.365998219751106</v>
      </c>
      <c r="C19" s="72">
        <f t="shared" si="2"/>
        <v>24.731361064516967</v>
      </c>
      <c r="D19" s="20">
        <f t="shared" si="3"/>
        <v>8.9026407157319323</v>
      </c>
      <c r="E19">
        <f t="shared" si="4"/>
        <v>100</v>
      </c>
      <c r="G19" s="103"/>
      <c r="H19" s="103"/>
      <c r="I19" s="103"/>
      <c r="J19" s="103"/>
      <c r="K19" s="103"/>
      <c r="L19" s="103"/>
    </row>
    <row r="20" spans="1:12">
      <c r="A20" s="22">
        <f t="shared" si="0"/>
        <v>18</v>
      </c>
      <c r="B20" s="18">
        <f t="shared" si="1"/>
        <v>62.919223144553619</v>
      </c>
      <c r="C20" s="72">
        <f t="shared" si="2"/>
        <v>26.941568086488605</v>
      </c>
      <c r="D20" s="20">
        <f t="shared" si="3"/>
        <v>10.139208768957781</v>
      </c>
      <c r="E20">
        <f t="shared" si="4"/>
        <v>100.00000000000001</v>
      </c>
      <c r="G20" s="103"/>
      <c r="H20" s="103"/>
      <c r="I20" s="103"/>
      <c r="J20" s="103"/>
      <c r="K20" s="103"/>
      <c r="L20" s="103"/>
    </row>
    <row r="21" spans="1:12">
      <c r="A21" s="22">
        <f t="shared" si="0"/>
        <v>19</v>
      </c>
      <c r="B21" s="18">
        <f t="shared" si="1"/>
        <v>59.359423822527901</v>
      </c>
      <c r="C21" s="72">
        <f t="shared" si="2"/>
        <v>29.154289004189891</v>
      </c>
      <c r="D21" s="20">
        <f t="shared" si="3"/>
        <v>11.486287173282211</v>
      </c>
      <c r="E21">
        <f t="shared" si="4"/>
        <v>100</v>
      </c>
      <c r="G21" s="103"/>
      <c r="H21" s="103"/>
      <c r="I21" s="103"/>
      <c r="J21" s="103"/>
      <c r="K21" s="103"/>
      <c r="L21" s="103"/>
    </row>
    <row r="22" spans="1:12">
      <c r="A22" s="22">
        <f t="shared" si="0"/>
        <v>20</v>
      </c>
      <c r="B22" s="18">
        <f t="shared" si="1"/>
        <v>55.72520204831514</v>
      </c>
      <c r="C22" s="72">
        <f t="shared" si="2"/>
        <v>31.330796328193159</v>
      </c>
      <c r="D22" s="20">
        <f t="shared" si="3"/>
        <v>12.944001623491705</v>
      </c>
      <c r="E22">
        <f t="shared" si="4"/>
        <v>100</v>
      </c>
      <c r="G22" s="103"/>
      <c r="H22" s="103"/>
      <c r="I22" s="103"/>
      <c r="J22" s="103"/>
      <c r="K22" s="103"/>
      <c r="L22" s="103"/>
    </row>
    <row r="23" spans="1:12">
      <c r="A23" s="22">
        <f t="shared" si="0"/>
        <v>21</v>
      </c>
      <c r="B23" s="18">
        <f t="shared" si="1"/>
        <v>52.058780641296472</v>
      </c>
      <c r="C23" s="72">
        <f t="shared" si="2"/>
        <v>33.430677918802168</v>
      </c>
      <c r="D23" s="20">
        <f t="shared" si="3"/>
        <v>14.510541439901363</v>
      </c>
      <c r="E23">
        <f t="shared" si="4"/>
        <v>100</v>
      </c>
      <c r="G23" s="103"/>
      <c r="H23" s="103"/>
      <c r="I23" s="103"/>
      <c r="J23" s="103"/>
      <c r="K23" s="103"/>
      <c r="L23" s="103"/>
    </row>
    <row r="24" spans="1:12">
      <c r="A24" s="22">
        <f t="shared" si="0"/>
        <v>22</v>
      </c>
      <c r="B24" s="18">
        <f t="shared" si="1"/>
        <v>48.404023951520486</v>
      </c>
      <c r="C24" s="72">
        <f t="shared" si="2"/>
        <v>35.413900712638046</v>
      </c>
      <c r="D24" s="20">
        <f t="shared" si="3"/>
        <v>16.182075335841471</v>
      </c>
      <c r="E24">
        <f t="shared" si="4"/>
        <v>100.00000000000001</v>
      </c>
      <c r="G24" s="103"/>
      <c r="H24" s="103"/>
      <c r="I24" s="103"/>
      <c r="J24" s="103"/>
      <c r="K24" s="103"/>
      <c r="L24" s="103"/>
    </row>
    <row r="25" spans="1:12">
      <c r="A25" s="22">
        <f t="shared" si="0"/>
        <v>23</v>
      </c>
      <c r="B25" s="18">
        <f t="shared" si="1"/>
        <v>44.804255825066754</v>
      </c>
      <c r="C25" s="72">
        <f t="shared" si="2"/>
        <v>37.242973803459876</v>
      </c>
      <c r="D25" s="20">
        <f t="shared" si="3"/>
        <v>17.952770371473374</v>
      </c>
      <c r="E25">
        <f t="shared" si="4"/>
        <v>100</v>
      </c>
      <c r="G25" s="103"/>
      <c r="H25" s="103"/>
      <c r="I25" s="103"/>
      <c r="J25" s="103"/>
      <c r="K25" s="103"/>
      <c r="L25" s="103"/>
    </row>
    <row r="26" spans="1:12">
      <c r="A26" s="22">
        <f t="shared" si="0"/>
        <v>24</v>
      </c>
      <c r="B26" s="18">
        <f t="shared" si="1"/>
        <v>41.300104000516157</v>
      </c>
      <c r="C26" s="72">
        <f t="shared" si="2"/>
        <v>38.884976937837479</v>
      </c>
      <c r="D26" s="20">
        <f t="shared" si="3"/>
        <v>19.814919061646368</v>
      </c>
      <c r="E26">
        <f t="shared" si="4"/>
        <v>100</v>
      </c>
      <c r="G26" s="103"/>
      <c r="H26" s="103"/>
      <c r="I26" s="103"/>
      <c r="J26" s="103"/>
      <c r="K26" s="103"/>
      <c r="L26" s="103"/>
    </row>
    <row r="27" spans="1:12">
      <c r="A27" s="22">
        <f t="shared" si="0"/>
        <v>25</v>
      </c>
      <c r="B27" s="18">
        <f t="shared" si="1"/>
        <v>37.927601458176397</v>
      </c>
      <c r="C27" s="72">
        <f t="shared" si="2"/>
        <v>40.313230633285364</v>
      </c>
      <c r="D27" s="20">
        <f t="shared" si="3"/>
        <v>21.759167908538242</v>
      </c>
      <c r="E27">
        <f t="shared" si="4"/>
        <v>100</v>
      </c>
      <c r="G27" s="103"/>
      <c r="H27" s="103"/>
      <c r="I27" s="103"/>
      <c r="J27" s="103"/>
      <c r="K27" s="103"/>
      <c r="L27" s="103"/>
    </row>
    <row r="28" spans="1:12">
      <c r="A28" s="22">
        <f t="shared" si="0"/>
        <v>26</v>
      </c>
      <c r="B28" s="18">
        <f t="shared" si="1"/>
        <v>34.716734753779726</v>
      </c>
      <c r="C28" s="72">
        <f t="shared" si="2"/>
        <v>41.508435806017765</v>
      </c>
      <c r="D28" s="20">
        <f t="shared" si="3"/>
        <v>23.77482944020251</v>
      </c>
      <c r="E28">
        <f t="shared" si="4"/>
        <v>100</v>
      </c>
      <c r="G28" s="103"/>
      <c r="H28" s="103"/>
      <c r="I28" s="103"/>
      <c r="J28" s="103"/>
      <c r="K28" s="103"/>
      <c r="L28" s="103"/>
    </row>
    <row r="29" spans="1:12">
      <c r="A29" s="22">
        <f t="shared" si="0"/>
        <v>27</v>
      </c>
      <c r="B29" s="18">
        <f t="shared" si="1"/>
        <v>31.690556306343922</v>
      </c>
      <c r="C29" s="72">
        <f t="shared" si="2"/>
        <v>42.459192463152682</v>
      </c>
      <c r="D29" s="20">
        <f t="shared" si="3"/>
        <v>25.850251230503396</v>
      </c>
      <c r="E29">
        <f t="shared" si="4"/>
        <v>100</v>
      </c>
      <c r="G29" s="103"/>
      <c r="H29" s="103"/>
      <c r="I29" s="103"/>
      <c r="J29" s="103"/>
      <c r="K29" s="103"/>
      <c r="L29" s="103"/>
    </row>
    <row r="30" spans="1:12">
      <c r="A30" s="22">
        <f t="shared" si="0"/>
        <v>28</v>
      </c>
      <c r="B30" s="18">
        <f t="shared" si="1"/>
        <v>28.864889904445512</v>
      </c>
      <c r="C30" s="72">
        <f t="shared" si="2"/>
        <v>43.161899241893458</v>
      </c>
      <c r="D30" s="20">
        <f t="shared" si="3"/>
        <v>27.97321085366103</v>
      </c>
      <c r="E30">
        <f t="shared" si="4"/>
        <v>100</v>
      </c>
      <c r="G30" s="103"/>
      <c r="H30" s="103"/>
      <c r="I30" s="103"/>
      <c r="J30" s="103"/>
      <c r="K30" s="103"/>
      <c r="L30" s="103"/>
    </row>
    <row r="31" spans="1:12">
      <c r="A31" s="22">
        <f t="shared" si="0"/>
        <v>29</v>
      </c>
      <c r="B31" s="18">
        <f t="shared" si="1"/>
        <v>26.248576618109059</v>
      </c>
      <c r="C31" s="72">
        <f t="shared" si="2"/>
        <v>43.620117566135235</v>
      </c>
      <c r="D31" s="20">
        <f t="shared" si="3"/>
        <v>30.131305815755702</v>
      </c>
      <c r="E31">
        <f t="shared" si="4"/>
        <v>100</v>
      </c>
      <c r="G31" s="103"/>
      <c r="H31" s="103"/>
      <c r="I31" s="103"/>
      <c r="J31" s="103"/>
      <c r="K31" s="103"/>
      <c r="L31" s="103"/>
    </row>
    <row r="32" spans="1:12">
      <c r="A32" s="22">
        <f t="shared" si="0"/>
        <v>30</v>
      </c>
      <c r="B32" s="18">
        <f t="shared" si="1"/>
        <v>23.844148022255247</v>
      </c>
      <c r="C32" s="72">
        <f t="shared" si="2"/>
        <v>43.843540283682287</v>
      </c>
      <c r="D32" s="20">
        <f t="shared" si="3"/>
        <v>32.312311694062466</v>
      </c>
      <c r="E32">
        <f t="shared" si="4"/>
        <v>100</v>
      </c>
      <c r="G32" s="103"/>
      <c r="H32" s="103"/>
      <c r="I32" s="103"/>
      <c r="J32" s="103"/>
      <c r="K32" s="103"/>
      <c r="L32" s="103"/>
    </row>
    <row r="33" spans="1:14">
      <c r="A33" s="22">
        <f t="shared" si="0"/>
        <v>31</v>
      </c>
      <c r="B33" s="18">
        <f t="shared" si="1"/>
        <v>21.648783107133202</v>
      </c>
      <c r="C33" s="72">
        <f t="shared" si="2"/>
        <v>43.846728184620218</v>
      </c>
      <c r="D33" s="20">
        <f t="shared" si="3"/>
        <v>34.504488708246583</v>
      </c>
      <c r="E33">
        <f t="shared" si="4"/>
        <v>100</v>
      </c>
      <c r="G33" s="103"/>
      <c r="H33" s="103"/>
      <c r="I33" s="103"/>
      <c r="J33" s="103"/>
      <c r="K33" s="103"/>
      <c r="L33" s="103"/>
    </row>
    <row r="34" spans="1:14">
      <c r="A34" s="22">
        <f t="shared" si="0"/>
        <v>32</v>
      </c>
      <c r="B34" s="18">
        <f t="shared" si="1"/>
        <v>19.65540365943804</v>
      </c>
      <c r="C34" s="72">
        <f t="shared" si="2"/>
        <v>43.647771223084369</v>
      </c>
      <c r="D34" s="20">
        <f t="shared" si="3"/>
        <v>36.696825117477594</v>
      </c>
      <c r="E34">
        <f t="shared" si="4"/>
        <v>100</v>
      </c>
      <c r="G34" s="103"/>
      <c r="H34" s="103"/>
      <c r="I34" s="103"/>
      <c r="J34" s="103"/>
      <c r="K34" s="103"/>
      <c r="L34" s="103"/>
    </row>
    <row r="35" spans="1:14">
      <c r="A35" s="22">
        <f t="shared" si="0"/>
        <v>33</v>
      </c>
      <c r="B35" s="18">
        <f t="shared" si="1"/>
        <v>17.853783078766533</v>
      </c>
      <c r="C35" s="72">
        <f t="shared" si="2"/>
        <v>43.267003242601653</v>
      </c>
      <c r="D35" s="20">
        <f t="shared" si="3"/>
        <v>38.879213678631814</v>
      </c>
      <c r="E35">
        <f t="shared" si="4"/>
        <v>100</v>
      </c>
      <c r="G35" s="103"/>
      <c r="H35" s="103"/>
      <c r="I35" s="103"/>
      <c r="J35" s="103"/>
      <c r="K35" s="103"/>
      <c r="L35" s="103"/>
    </row>
    <row r="36" spans="1:14">
      <c r="A36" s="22">
        <f t="shared" si="0"/>
        <v>34</v>
      </c>
      <c r="B36" s="18">
        <f t="shared" si="1"/>
        <v>16.231575729006966</v>
      </c>
      <c r="C36" s="72">
        <f t="shared" si="2"/>
        <v>42.725860430231137</v>
      </c>
      <c r="D36" s="20">
        <f t="shared" si="3"/>
        <v>41.042563840761893</v>
      </c>
      <c r="E36">
        <f t="shared" si="4"/>
        <v>100</v>
      </c>
      <c r="G36" s="103"/>
      <c r="H36" s="103"/>
      <c r="I36" s="103"/>
      <c r="J36" s="103"/>
      <c r="K36" s="103"/>
      <c r="L36" s="103"/>
    </row>
    <row r="37" spans="1:14">
      <c r="A37" s="22">
        <f t="shared" si="0"/>
        <v>35</v>
      </c>
      <c r="B37" s="18">
        <f t="shared" si="1"/>
        <v>14.775208846770381</v>
      </c>
      <c r="C37" s="72">
        <f t="shared" si="2"/>
        <v>42.045934290956168</v>
      </c>
      <c r="D37" s="20">
        <f t="shared" si="3"/>
        <v>43.178856862273449</v>
      </c>
      <c r="E37">
        <f t="shared" si="4"/>
        <v>100</v>
      </c>
      <c r="G37" s="103"/>
      <c r="H37" s="103"/>
      <c r="I37" s="103"/>
      <c r="J37" s="103"/>
      <c r="K37" s="103"/>
      <c r="L37" s="103"/>
    </row>
    <row r="38" spans="1:14">
      <c r="A38" s="22">
        <f t="shared" si="0"/>
        <v>36</v>
      </c>
      <c r="B38" s="18">
        <f t="shared" si="1"/>
        <v>13.470610180126812</v>
      </c>
      <c r="C38" s="72">
        <f t="shared" si="2"/>
        <v>41.248236243051934</v>
      </c>
      <c r="D38" s="20">
        <f t="shared" si="3"/>
        <v>45.281153576821254</v>
      </c>
      <c r="E38">
        <f t="shared" si="4"/>
        <v>100</v>
      </c>
      <c r="G38" s="103"/>
      <c r="H38" s="103"/>
      <c r="I38" s="103"/>
      <c r="J38" s="103"/>
      <c r="K38" s="103"/>
      <c r="L38" s="103"/>
    </row>
    <row r="39" spans="1:14">
      <c r="A39" s="22">
        <f t="shared" si="0"/>
        <v>37</v>
      </c>
      <c r="B39" s="18">
        <f t="shared" si="1"/>
        <v>12.303768466926156</v>
      </c>
      <c r="C39" s="72">
        <f t="shared" si="2"/>
        <v>40.352666144099992</v>
      </c>
      <c r="D39" s="20">
        <f t="shared" si="3"/>
        <v>47.34356538897385</v>
      </c>
      <c r="E39">
        <f t="shared" si="4"/>
        <v>100</v>
      </c>
      <c r="G39" s="103"/>
      <c r="H39" s="103"/>
      <c r="I39" s="103"/>
      <c r="J39" s="103"/>
      <c r="K39" s="103"/>
      <c r="L39" s="103"/>
    </row>
    <row r="40" spans="1:14">
      <c r="A40" s="22">
        <f t="shared" si="0"/>
        <v>38</v>
      </c>
      <c r="B40" s="18">
        <f t="shared" si="1"/>
        <v>11.261139758279786</v>
      </c>
      <c r="C40" s="72">
        <f t="shared" si="2"/>
        <v>39.377661545541358</v>
      </c>
      <c r="D40" s="20">
        <f t="shared" si="3"/>
        <v>49.361198696178853</v>
      </c>
      <c r="E40">
        <f t="shared" si="4"/>
        <v>100</v>
      </c>
      <c r="G40" s="103"/>
      <c r="H40" s="103"/>
      <c r="I40" s="103"/>
      <c r="J40" s="103"/>
      <c r="K40" s="103"/>
      <c r="L40" s="103"/>
    </row>
    <row r="41" spans="1:14">
      <c r="A41" s="22">
        <f t="shared" si="0"/>
        <v>39</v>
      </c>
      <c r="B41" s="18">
        <f t="shared" si="1"/>
        <v>10.329921323240766</v>
      </c>
      <c r="C41" s="72">
        <f t="shared" si="2"/>
        <v>38.339996903303309</v>
      </c>
      <c r="D41" s="20">
        <f t="shared" si="3"/>
        <v>51.330081773455923</v>
      </c>
      <c r="E41">
        <f t="shared" si="4"/>
        <v>100</v>
      </c>
      <c r="G41" s="93" t="s">
        <v>61</v>
      </c>
      <c r="H41" s="93"/>
      <c r="I41" s="93"/>
      <c r="J41" s="93" t="s">
        <v>62</v>
      </c>
      <c r="K41" s="93"/>
      <c r="L41" s="93"/>
      <c r="M41" s="94"/>
      <c r="N41" s="95"/>
    </row>
    <row r="42" spans="1:14">
      <c r="A42" s="22">
        <f t="shared" si="0"/>
        <v>40</v>
      </c>
      <c r="B42" s="18">
        <f t="shared" si="1"/>
        <v>9.4982181049974894</v>
      </c>
      <c r="C42" s="72">
        <f t="shared" si="2"/>
        <v>37.254700276381421</v>
      </c>
      <c r="D42" s="20">
        <f t="shared" si="3"/>
        <v>53.247081618621088</v>
      </c>
      <c r="E42">
        <f t="shared" si="4"/>
        <v>100</v>
      </c>
      <c r="G42" s="93" t="s">
        <v>63</v>
      </c>
      <c r="H42" s="93"/>
      <c r="I42" s="93"/>
      <c r="J42" s="93" t="s">
        <v>67</v>
      </c>
      <c r="K42" s="93"/>
      <c r="L42" s="93"/>
      <c r="M42" s="96"/>
      <c r="N42" s="97" t="b">
        <v>1</v>
      </c>
    </row>
    <row r="43" spans="1:14">
      <c r="A43" s="22">
        <f t="shared" si="0"/>
        <v>41</v>
      </c>
      <c r="B43" s="18">
        <f t="shared" si="1"/>
        <v>8.7551262408085897</v>
      </c>
      <c r="C43" s="72">
        <f t="shared" si="2"/>
        <v>36.135057126751249</v>
      </c>
      <c r="D43" s="20">
        <f t="shared" si="3"/>
        <v>55.109816632440157</v>
      </c>
      <c r="E43">
        <f t="shared" si="4"/>
        <v>100</v>
      </c>
      <c r="G43" s="93" t="s">
        <v>64</v>
      </c>
      <c r="H43" s="93">
        <f>IF(ShowSClines1, 0, NA() )</f>
        <v>0</v>
      </c>
      <c r="I43" s="93">
        <f>IF(ShowSClines1, InitialPopulationSize, NA() )</f>
        <v>100</v>
      </c>
      <c r="J43" s="93" t="s">
        <v>64</v>
      </c>
      <c r="K43" s="93">
        <f>IF(ShowIClines1, 0, NA() )</f>
        <v>0</v>
      </c>
      <c r="L43" s="93">
        <f>IF(ShowIClines1, InitialPopulationSize, NA() )</f>
        <v>100</v>
      </c>
      <c r="M43" s="96"/>
      <c r="N43" s="97"/>
    </row>
    <row r="44" spans="1:14">
      <c r="A44" s="22">
        <f t="shared" si="0"/>
        <v>42</v>
      </c>
      <c r="B44" s="18">
        <f t="shared" si="1"/>
        <v>8.0907555683951617</v>
      </c>
      <c r="C44" s="72">
        <f t="shared" si="2"/>
        <v>34.992674942827115</v>
      </c>
      <c r="D44" s="20">
        <f t="shared" si="3"/>
        <v>56.916569488777718</v>
      </c>
      <c r="E44">
        <f t="shared" si="4"/>
        <v>100</v>
      </c>
      <c r="G44" s="93" t="s">
        <v>65</v>
      </c>
      <c r="H44" s="93">
        <f>IF(ShowSClines1, 0, NA() )</f>
        <v>0</v>
      </c>
      <c r="I44" s="93">
        <f>IF(ShowSClines1, 0, NA() )</f>
        <v>0</v>
      </c>
      <c r="J44" s="93" t="s">
        <v>65</v>
      </c>
      <c r="K44" s="93">
        <f>IF(ShowIClines1, 0, NA() )</f>
        <v>0</v>
      </c>
      <c r="L44" s="93">
        <f>IF(ShowIClines1, 0, NA() )</f>
        <v>0</v>
      </c>
      <c r="M44" s="98"/>
      <c r="N44" s="99" t="b">
        <v>1</v>
      </c>
    </row>
    <row r="45" spans="1:14">
      <c r="A45" s="22">
        <f t="shared" si="0"/>
        <v>43</v>
      </c>
      <c r="B45" s="18">
        <f t="shared" si="1"/>
        <v>7.4962094911370496</v>
      </c>
      <c r="C45" s="72">
        <f t="shared" si="2"/>
        <v>33.837587272943878</v>
      </c>
      <c r="D45" s="20">
        <f t="shared" si="3"/>
        <v>58.66620323591907</v>
      </c>
      <c r="E45">
        <f t="shared" si="4"/>
        <v>100</v>
      </c>
      <c r="G45" s="93"/>
      <c r="H45" s="93"/>
      <c r="I45" s="93"/>
      <c r="J45" s="93"/>
      <c r="K45" s="93"/>
      <c r="L45" s="93"/>
    </row>
    <row r="46" spans="1:14">
      <c r="A46" s="22">
        <f t="shared" si="0"/>
        <v>44</v>
      </c>
      <c r="B46" s="18">
        <f t="shared" si="1"/>
        <v>6.9635368411045473</v>
      </c>
      <c r="C46" s="72">
        <f t="shared" si="2"/>
        <v>32.678380559329185</v>
      </c>
      <c r="D46" s="20">
        <f t="shared" si="3"/>
        <v>60.358082599566266</v>
      </c>
      <c r="E46">
        <f t="shared" si="4"/>
        <v>100</v>
      </c>
      <c r="G46" s="93" t="s">
        <v>66</v>
      </c>
      <c r="H46" s="93"/>
      <c r="I46" s="93"/>
      <c r="J46" s="93" t="s">
        <v>68</v>
      </c>
      <c r="K46" s="93"/>
      <c r="L46" s="93"/>
    </row>
    <row r="47" spans="1:14">
      <c r="A47" s="22">
        <f t="shared" si="0"/>
        <v>45</v>
      </c>
      <c r="B47" s="18">
        <f t="shared" si="1"/>
        <v>6.4856669165462479</v>
      </c>
      <c r="C47" s="72">
        <f t="shared" si="2"/>
        <v>31.522331455921023</v>
      </c>
      <c r="D47" s="20">
        <f t="shared" si="3"/>
        <v>61.992001627532723</v>
      </c>
      <c r="E47">
        <f t="shared" si="4"/>
        <v>100</v>
      </c>
      <c r="G47" s="93" t="s">
        <v>64</v>
      </c>
      <c r="H47" s="93">
        <f>IF(ShowSClines1, 0, NA() )</f>
        <v>0</v>
      </c>
      <c r="I47" s="93">
        <f>IF(ShowSClines1, 0, NA() )</f>
        <v>0</v>
      </c>
      <c r="J47" s="93" t="s">
        <v>64</v>
      </c>
      <c r="K47" s="93">
        <f>IF(ShowIClines1, RecoveryRate/TransmissionRate * InitialPopulationSize, NA() )</f>
        <v>23.80952380952381</v>
      </c>
      <c r="L47" s="93">
        <f>IF(ShowIClines1, RecoveryRate/TransmissionRate * InitialPopulationSize, NA() )</f>
        <v>23.80952380952381</v>
      </c>
    </row>
    <row r="48" spans="1:14">
      <c r="A48" s="22">
        <f t="shared" si="0"/>
        <v>46</v>
      </c>
      <c r="B48" s="18">
        <f t="shared" si="1"/>
        <v>6.0563358978084967</v>
      </c>
      <c r="C48" s="72">
        <f t="shared" si="2"/>
        <v>30.375545901862722</v>
      </c>
      <c r="D48" s="20">
        <f t="shared" si="3"/>
        <v>63.568118200328776</v>
      </c>
      <c r="E48">
        <f t="shared" si="4"/>
        <v>100</v>
      </c>
      <c r="G48" s="93" t="s">
        <v>65</v>
      </c>
      <c r="H48" s="93">
        <f>IF(ShowSClines1, 0, NA() )</f>
        <v>0</v>
      </c>
      <c r="I48" s="93">
        <f>IF(ShowSClines1, InitialPopulationSize, NA() )</f>
        <v>100</v>
      </c>
      <c r="J48" s="93" t="s">
        <v>65</v>
      </c>
      <c r="K48" s="93">
        <f>IF(ShowIClines1, 0, NA() )</f>
        <v>0</v>
      </c>
      <c r="L48" s="93">
        <f>IF(ShowIClines1, InitialPopulationSize, NA() )</f>
        <v>100</v>
      </c>
    </row>
    <row r="49" spans="1:5">
      <c r="A49" s="22">
        <f t="shared" si="0"/>
        <v>47</v>
      </c>
      <c r="B49" s="18">
        <f t="shared" si="1"/>
        <v>5.6700104287804365</v>
      </c>
      <c r="C49" s="72">
        <f t="shared" si="2"/>
        <v>29.243094075797643</v>
      </c>
      <c r="D49" s="20">
        <f t="shared" si="3"/>
        <v>65.086895495421913</v>
      </c>
      <c r="E49">
        <f t="shared" si="4"/>
        <v>100</v>
      </c>
    </row>
    <row r="50" spans="1:5">
      <c r="A50" s="22">
        <f t="shared" si="0"/>
        <v>48</v>
      </c>
      <c r="B50" s="18">
        <f t="shared" si="1"/>
        <v>5.3218122671833186</v>
      </c>
      <c r="C50" s="72">
        <f t="shared" si="2"/>
        <v>28.129137533604879</v>
      </c>
      <c r="D50" s="20">
        <f t="shared" si="3"/>
        <v>66.549050199211791</v>
      </c>
      <c r="E50">
        <f t="shared" si="4"/>
        <v>99.999999999999986</v>
      </c>
    </row>
    <row r="51" spans="1:5">
      <c r="A51" s="22">
        <f t="shared" si="0"/>
        <v>49</v>
      </c>
      <c r="B51" s="18">
        <f t="shared" si="1"/>
        <v>5.0074464898809055</v>
      </c>
      <c r="C51" s="72">
        <f t="shared" si="2"/>
        <v>27.037046434227047</v>
      </c>
      <c r="D51" s="20">
        <f t="shared" si="3"/>
        <v>67.955507075892029</v>
      </c>
      <c r="E51">
        <f t="shared" si="4"/>
        <v>99.999999999999986</v>
      </c>
    </row>
    <row r="52" spans="1:5">
      <c r="A52" s="22">
        <f t="shared" si="0"/>
        <v>50</v>
      </c>
      <c r="B52" s="18">
        <f t="shared" si="1"/>
        <v>4.7231347070268894</v>
      </c>
      <c r="C52" s="72">
        <f t="shared" si="2"/>
        <v>25.969505895369711</v>
      </c>
      <c r="D52" s="20">
        <f t="shared" si="3"/>
        <v>69.307359397603378</v>
      </c>
      <c r="E52">
        <f t="shared" si="4"/>
        <v>99.999999999999972</v>
      </c>
    </row>
    <row r="53" spans="1:5">
      <c r="A53" s="22">
        <f t="shared" si="0"/>
        <v>51</v>
      </c>
      <c r="B53" s="18">
        <f t="shared" si="1"/>
        <v>4.4655540103274936</v>
      </c>
      <c r="C53" s="72">
        <f t="shared" si="2"/>
        <v>24.92861129730062</v>
      </c>
      <c r="D53" s="20">
        <f t="shared" si="3"/>
        <v>70.605834692371857</v>
      </c>
      <c r="E53">
        <f t="shared" si="4"/>
        <v>99.999999999999972</v>
      </c>
    </row>
    <row r="54" spans="1:5">
      <c r="A54" s="22">
        <f t="shared" si="0"/>
        <v>52</v>
      </c>
      <c r="B54" s="18">
        <f t="shared" si="1"/>
        <v>4.2317818840113262</v>
      </c>
      <c r="C54" s="72">
        <f t="shared" si="2"/>
        <v>23.915952858751758</v>
      </c>
      <c r="D54" s="20">
        <f t="shared" si="3"/>
        <v>71.852265257236894</v>
      </c>
      <c r="E54">
        <f t="shared" si="4"/>
        <v>99.999999999999972</v>
      </c>
    </row>
    <row r="55" spans="1:5">
      <c r="A55" s="22">
        <f t="shared" si="0"/>
        <v>53</v>
      </c>
      <c r="B55" s="18">
        <f t="shared" si="1"/>
        <v>4.0192469823136037</v>
      </c>
      <c r="C55" s="72">
        <f t="shared" si="2"/>
        <v>22.932690117511893</v>
      </c>
      <c r="D55" s="20">
        <f t="shared" si="3"/>
        <v>73.048062900174486</v>
      </c>
      <c r="E55">
        <f t="shared" si="4"/>
        <v>99.999999999999986</v>
      </c>
    </row>
    <row r="56" spans="1:5">
      <c r="A56" s="22">
        <f t="shared" si="0"/>
        <v>54</v>
      </c>
      <c r="B56" s="18">
        <f t="shared" si="1"/>
        <v>3.8256854766562038</v>
      </c>
      <c r="C56" s="72">
        <f t="shared" si="2"/>
        <v>21.979617117293696</v>
      </c>
      <c r="D56" s="20">
        <f t="shared" si="3"/>
        <v>74.194697406050082</v>
      </c>
      <c r="E56">
        <f t="shared" si="4"/>
        <v>99.999999999999986</v>
      </c>
    </row>
    <row r="57" spans="1:5">
      <c r="A57" s="22">
        <f t="shared" si="0"/>
        <v>55</v>
      </c>
      <c r="B57" s="18">
        <f t="shared" si="1"/>
        <v>3.6491025624812052</v>
      </c>
      <c r="C57" s="72">
        <f t="shared" si="2"/>
        <v>21.057219175604011</v>
      </c>
      <c r="D57" s="20">
        <f t="shared" si="3"/>
        <v>75.293678261914764</v>
      </c>
      <c r="E57">
        <f t="shared" si="4"/>
        <v>99.999999999999972</v>
      </c>
    </row>
    <row r="58" spans="1:5">
      <c r="A58" s="22">
        <f t="shared" si="0"/>
        <v>56</v>
      </c>
      <c r="B58" s="18">
        <f t="shared" si="1"/>
        <v>3.4877386623311128</v>
      </c>
      <c r="C58" s="72">
        <f t="shared" si="2"/>
        <v>20.165722116973903</v>
      </c>
      <c r="D58" s="20">
        <f t="shared" si="3"/>
        <v>76.346539220694964</v>
      </c>
      <c r="E58">
        <f t="shared" si="4"/>
        <v>99.999999999999972</v>
      </c>
    </row>
    <row r="59" spans="1:5">
      <c r="A59" s="22">
        <f t="shared" si="0"/>
        <v>57</v>
      </c>
      <c r="B59" s="18">
        <f t="shared" si="1"/>
        <v>3.3400398481006022</v>
      </c>
      <c r="C59" s="72">
        <f t="shared" si="2"/>
        <v>19.305134825355715</v>
      </c>
      <c r="D59" s="20">
        <f t="shared" si="3"/>
        <v>77.354825326543661</v>
      </c>
      <c r="E59">
        <f t="shared" si="4"/>
        <v>99.999999999999972</v>
      </c>
    </row>
    <row r="60" spans="1:5">
      <c r="A60" s="22">
        <f t="shared" si="0"/>
        <v>58</v>
      </c>
      <c r="B60" s="18">
        <f t="shared" si="1"/>
        <v>3.2046320169623526</v>
      </c>
      <c r="C60" s="72">
        <f t="shared" si="2"/>
        <v>18.475285915226177</v>
      </c>
      <c r="D60" s="20">
        <f t="shared" si="3"/>
        <v>78.320082067811441</v>
      </c>
      <c r="E60">
        <f t="shared" si="4"/>
        <v>99.999999999999972</v>
      </c>
    </row>
    <row r="61" spans="1:5">
      <c r="A61" s="22">
        <f t="shared" si="0"/>
        <v>59</v>
      </c>
      <c r="B61" s="18">
        <f t="shared" si="1"/>
        <v>3.0802983821527712</v>
      </c>
      <c r="C61" s="72">
        <f t="shared" si="2"/>
        <v>17.675855254274449</v>
      </c>
      <c r="D61" s="20">
        <f t="shared" si="3"/>
        <v>79.243846363572743</v>
      </c>
      <c r="E61">
        <f t="shared" si="4"/>
        <v>99.999999999999972</v>
      </c>
    </row>
    <row r="62" spans="1:5">
      <c r="A62" s="22">
        <f t="shared" si="0"/>
        <v>60</v>
      </c>
      <c r="B62" s="18">
        <f t="shared" si="1"/>
        <v>2.9659598746326639</v>
      </c>
      <c r="C62" s="72">
        <f t="shared" si="2"/>
        <v>16.906400999080834</v>
      </c>
      <c r="D62" s="20">
        <f t="shared" si="3"/>
        <v>80.127639126286468</v>
      </c>
      <c r="E62">
        <f t="shared" si="4"/>
        <v>99.999999999999972</v>
      </c>
    </row>
    <row r="63" spans="1:5">
      <c r="A63" s="22">
        <f t="shared" si="0"/>
        <v>61</v>
      </c>
      <c r="B63" s="18">
        <f t="shared" si="1"/>
        <v>2.8606580899584451</v>
      </c>
      <c r="C63" s="72">
        <f t="shared" si="2"/>
        <v>16.166382733801012</v>
      </c>
      <c r="D63" s="20">
        <f t="shared" si="3"/>
        <v>80.972959176240508</v>
      </c>
      <c r="E63">
        <f t="shared" si="4"/>
        <v>99.999999999999972</v>
      </c>
    </row>
    <row r="64" spans="1:5">
      <c r="A64" s="22">
        <f t="shared" si="0"/>
        <v>62</v>
      </c>
      <c r="B64" s="18">
        <f t="shared" si="1"/>
        <v>2.763540453497539</v>
      </c>
      <c r="C64" s="72">
        <f t="shared" si="2"/>
        <v>15.455181233571865</v>
      </c>
      <c r="D64" s="20">
        <f t="shared" si="3"/>
        <v>81.781278312930553</v>
      </c>
      <c r="E64">
        <f t="shared" si="4"/>
        <v>99.999999999999957</v>
      </c>
    </row>
    <row r="65" spans="1:5">
      <c r="A65" s="22">
        <f t="shared" si="0"/>
        <v>63</v>
      </c>
      <c r="B65" s="18">
        <f t="shared" si="1"/>
        <v>2.673847314531804</v>
      </c>
      <c r="C65" s="72">
        <f t="shared" si="2"/>
        <v>14.772115310859007</v>
      </c>
      <c r="D65" s="20">
        <f t="shared" si="3"/>
        <v>82.554037374609152</v>
      </c>
      <c r="E65">
        <f t="shared" si="4"/>
        <v>99.999999999999972</v>
      </c>
    </row>
    <row r="66" spans="1:5">
      <c r="A66" s="22">
        <f t="shared" si="0"/>
        <v>64</v>
      </c>
      <c r="B66" s="18">
        <f t="shared" si="1"/>
        <v>2.5909007147386256</v>
      </c>
      <c r="C66" s="72">
        <f t="shared" si="2"/>
        <v>14.116456145109236</v>
      </c>
      <c r="D66" s="20">
        <f t="shared" si="3"/>
        <v>83.292643140152109</v>
      </c>
      <c r="E66">
        <f t="shared" si="4"/>
        <v>99.999999999999972</v>
      </c>
    </row>
    <row r="67" spans="1:5">
      <c r="A67" s="22">
        <f t="shared" si="0"/>
        <v>65</v>
      </c>
      <c r="B67" s="18">
        <f t="shared" si="1"/>
        <v>2.5140946084751516</v>
      </c>
      <c r="C67" s="72">
        <f t="shared" si="2"/>
        <v>13.487439444117248</v>
      </c>
      <c r="D67" s="20">
        <f t="shared" si="3"/>
        <v>83.998465947407567</v>
      </c>
      <c r="E67">
        <f t="shared" si="4"/>
        <v>99.999999999999972</v>
      </c>
    </row>
    <row r="68" spans="1:5">
      <c r="A68" s="22">
        <f t="shared" ref="A68:A101" si="5">A67+1</f>
        <v>66</v>
      </c>
      <c r="B68" s="18">
        <f t="shared" ref="B68:B101" si="6">B67 - TransmissionRate * B67 * C67/(B67+C67+D67)</f>
        <v>2.4428863410191122</v>
      </c>
      <c r="C68" s="72">
        <f t="shared" ref="C68:C101" si="7">C67 + TransmissionRate * B67 * C67/(B67+C67+D67) - RecoveryRate * C67</f>
        <v>12.884275739367425</v>
      </c>
      <c r="D68" s="20">
        <f t="shared" ref="D68:D101" si="8">D67 + RecoveryRate * C67</f>
        <v>84.672837919613428</v>
      </c>
      <c r="E68">
        <f t="shared" ref="E68:E101" si="9">SUM(B68:D68)</f>
        <v>99.999999999999972</v>
      </c>
    </row>
    <row r="69" spans="1:5">
      <c r="A69" s="22">
        <f t="shared" si="5"/>
        <v>67</v>
      </c>
      <c r="B69" s="18">
        <f t="shared" si="6"/>
        <v>2.3767892164621003</v>
      </c>
      <c r="C69" s="72">
        <f t="shared" si="7"/>
        <v>12.306159076956064</v>
      </c>
      <c r="D69" s="20">
        <f t="shared" si="8"/>
        <v>85.317051706581793</v>
      </c>
      <c r="E69">
        <f t="shared" si="9"/>
        <v>99.999999999999957</v>
      </c>
    </row>
    <row r="70" spans="1:5">
      <c r="A70" s="22">
        <f t="shared" si="5"/>
        <v>68</v>
      </c>
      <c r="B70" s="18">
        <f t="shared" si="6"/>
        <v>2.3153660094627297</v>
      </c>
      <c r="C70" s="72">
        <f t="shared" si="7"/>
        <v>11.75227433010763</v>
      </c>
      <c r="D70" s="20">
        <f t="shared" si="8"/>
        <v>85.932359660429597</v>
      </c>
      <c r="E70">
        <f t="shared" si="9"/>
        <v>99.999999999999957</v>
      </c>
    </row>
    <row r="71" spans="1:5">
      <c r="A71" s="22">
        <f t="shared" si="5"/>
        <v>69</v>
      </c>
      <c r="B71" s="18">
        <f t="shared" si="6"/>
        <v>2.2582232947753234</v>
      </c>
      <c r="C71" s="72">
        <f t="shared" si="7"/>
        <v>11.221803328289655</v>
      </c>
      <c r="D71" s="20">
        <f t="shared" si="8"/>
        <v>86.519973376934985</v>
      </c>
      <c r="E71">
        <f t="shared" si="9"/>
        <v>99.999999999999957</v>
      </c>
    </row>
    <row r="72" spans="1:5">
      <c r="A72" s="22">
        <f t="shared" si="5"/>
        <v>70</v>
      </c>
      <c r="B72" s="18">
        <f t="shared" si="6"/>
        <v>2.2050064856361282</v>
      </c>
      <c r="C72" s="72">
        <f t="shared" si="7"/>
        <v>10.713929971014368</v>
      </c>
      <c r="D72" s="20">
        <f t="shared" si="8"/>
        <v>87.081063543349472</v>
      </c>
      <c r="E72">
        <f t="shared" si="9"/>
        <v>99.999999999999972</v>
      </c>
    </row>
    <row r="73" spans="1:5">
      <c r="A73" s="22">
        <f t="shared" si="5"/>
        <v>71</v>
      </c>
      <c r="B73" s="18">
        <f t="shared" si="6"/>
        <v>2.1553954869833785</v>
      </c>
      <c r="C73" s="72">
        <f t="shared" si="7"/>
        <v>10.227844471116398</v>
      </c>
      <c r="D73" s="20">
        <f t="shared" si="8"/>
        <v>87.616760041900193</v>
      </c>
      <c r="E73">
        <f t="shared" si="9"/>
        <v>99.999999999999972</v>
      </c>
    </row>
    <row r="74" spans="1:5">
      <c r="A74" s="22">
        <f t="shared" si="5"/>
        <v>72</v>
      </c>
      <c r="B74" s="18">
        <f t="shared" si="6"/>
        <v>2.1091008823726929</v>
      </c>
      <c r="C74" s="72">
        <f t="shared" si="7"/>
        <v>9.762746852171265</v>
      </c>
      <c r="D74" s="20">
        <f t="shared" si="8"/>
        <v>88.128152265456009</v>
      </c>
      <c r="E74">
        <f t="shared" si="9"/>
        <v>99.999999999999972</v>
      </c>
    </row>
    <row r="75" spans="1:5">
      <c r="A75" s="22">
        <f t="shared" si="5"/>
        <v>73</v>
      </c>
      <c r="B75" s="18">
        <f t="shared" si="6"/>
        <v>2.0658605845720719</v>
      </c>
      <c r="C75" s="72">
        <f t="shared" si="7"/>
        <v>9.3178498073633218</v>
      </c>
      <c r="D75" s="20">
        <f t="shared" si="8"/>
        <v>88.616289608064577</v>
      </c>
      <c r="E75">
        <f t="shared" si="9"/>
        <v>99.999999999999972</v>
      </c>
    </row>
    <row r="76" spans="1:5">
      <c r="A76" s="22">
        <f t="shared" si="5"/>
        <v>74</v>
      </c>
      <c r="B76" s="18">
        <f t="shared" si="6"/>
        <v>2.0254368894070836</v>
      </c>
      <c r="C76" s="72">
        <f t="shared" si="7"/>
        <v>8.8923810121601434</v>
      </c>
      <c r="D76" s="20">
        <f t="shared" si="8"/>
        <v>89.082182098432739</v>
      </c>
      <c r="E76">
        <f t="shared" si="9"/>
        <v>99.999999999999972</v>
      </c>
    </row>
    <row r="77" spans="1:5">
      <c r="A77" s="22">
        <f t="shared" si="5"/>
        <v>75</v>
      </c>
      <c r="B77" s="18">
        <f t="shared" si="6"/>
        <v>1.9876138806800299</v>
      </c>
      <c r="C77" s="72">
        <f t="shared" si="7"/>
        <v>8.4855849702791897</v>
      </c>
      <c r="D77" s="20">
        <f t="shared" si="8"/>
        <v>89.52680114904075</v>
      </c>
      <c r="E77">
        <f t="shared" si="9"/>
        <v>99.999999999999972</v>
      </c>
    </row>
    <row r="78" spans="1:5">
      <c r="A78" s="22">
        <f t="shared" si="5"/>
        <v>76</v>
      </c>
      <c r="B78" s="18">
        <f t="shared" si="6"/>
        <v>1.9521951410875347</v>
      </c>
      <c r="C78" s="72">
        <f t="shared" si="7"/>
        <v>8.0967244613577254</v>
      </c>
      <c r="D78" s="20">
        <f t="shared" si="8"/>
        <v>89.951080397554705</v>
      </c>
      <c r="E78">
        <f t="shared" si="9"/>
        <v>99.999999999999972</v>
      </c>
    </row>
    <row r="79" spans="1:5">
      <c r="A79" s="22">
        <f t="shared" si="5"/>
        <v>77</v>
      </c>
      <c r="B79" s="18">
        <f t="shared" si="6"/>
        <v>1.9190017301679416</v>
      </c>
      <c r="C79" s="72">
        <f t="shared" si="7"/>
        <v>7.7250816492094314</v>
      </c>
      <c r="D79" s="20">
        <f t="shared" si="8"/>
        <v>90.355916620622594</v>
      </c>
      <c r="E79">
        <f t="shared" si="9"/>
        <v>99.999999999999972</v>
      </c>
    </row>
    <row r="80" spans="1:5">
      <c r="A80" s="22">
        <f t="shared" si="5"/>
        <v>78</v>
      </c>
      <c r="B80" s="18">
        <f t="shared" si="6"/>
        <v>1.8878703955618463</v>
      </c>
      <c r="C80" s="72">
        <f t="shared" si="7"/>
        <v>7.369958901355055</v>
      </c>
      <c r="D80" s="20">
        <f t="shared" si="8"/>
        <v>90.742170703083062</v>
      </c>
      <c r="E80">
        <f t="shared" si="9"/>
        <v>99.999999999999957</v>
      </c>
    </row>
    <row r="81" spans="1:5">
      <c r="A81" s="22">
        <f t="shared" si="5"/>
        <v>79</v>
      </c>
      <c r="B81" s="18">
        <f t="shared" si="6"/>
        <v>1.8586519883864574</v>
      </c>
      <c r="C81" s="72">
        <f t="shared" si="7"/>
        <v>7.0306793634626912</v>
      </c>
      <c r="D81" s="20">
        <f t="shared" si="8"/>
        <v>91.110668648150821</v>
      </c>
      <c r="E81">
        <f t="shared" si="9"/>
        <v>99.999999999999972</v>
      </c>
    </row>
    <row r="82" spans="1:5">
      <c r="A82" s="22">
        <f t="shared" si="5"/>
        <v>80</v>
      </c>
      <c r="B82" s="18">
        <f t="shared" si="6"/>
        <v>1.8312100574113814</v>
      </c>
      <c r="C82" s="72">
        <f t="shared" si="7"/>
        <v>6.7065873262646329</v>
      </c>
      <c r="D82" s="20">
        <f t="shared" si="8"/>
        <v>91.46220261632395</v>
      </c>
      <c r="E82">
        <f t="shared" si="9"/>
        <v>99.999999999999972</v>
      </c>
    </row>
    <row r="83" spans="1:5">
      <c r="A83" s="22">
        <f t="shared" si="5"/>
        <v>81</v>
      </c>
      <c r="B83" s="18">
        <f t="shared" si="6"/>
        <v>1.8054196000695781</v>
      </c>
      <c r="C83" s="72">
        <f t="shared" si="7"/>
        <v>6.3970484172932043</v>
      </c>
      <c r="D83" s="20">
        <f t="shared" si="8"/>
        <v>91.797531982637182</v>
      </c>
      <c r="E83">
        <f t="shared" si="9"/>
        <v>99.999999999999972</v>
      </c>
    </row>
    <row r="84" spans="1:5">
      <c r="A84" s="22">
        <f t="shared" si="5"/>
        <v>82</v>
      </c>
      <c r="B84" s="18">
        <f t="shared" si="6"/>
        <v>1.7811659512197102</v>
      </c>
      <c r="C84" s="72">
        <f t="shared" si="7"/>
        <v>6.1014496452784117</v>
      </c>
      <c r="D84" s="20">
        <f t="shared" si="8"/>
        <v>92.117384403501845</v>
      </c>
      <c r="E84">
        <f t="shared" si="9"/>
        <v>99.999999999999972</v>
      </c>
    </row>
    <row r="85" spans="1:5">
      <c r="A85" s="22">
        <f t="shared" si="5"/>
        <v>83</v>
      </c>
      <c r="B85" s="18">
        <f t="shared" si="6"/>
        <v>1.7583437930610821</v>
      </c>
      <c r="C85" s="72">
        <f t="shared" si="7"/>
        <v>5.8191993211731194</v>
      </c>
      <c r="D85" s="20">
        <f t="shared" si="8"/>
        <v>92.422456885765769</v>
      </c>
      <c r="E85">
        <f t="shared" si="9"/>
        <v>99.999999999999972</v>
      </c>
    </row>
    <row r="86" spans="1:5">
      <c r="A86" s="22">
        <f t="shared" si="5"/>
        <v>84</v>
      </c>
      <c r="B86" s="18">
        <f t="shared" si="6"/>
        <v>1.7368562717464451</v>
      </c>
      <c r="C86" s="72">
        <f t="shared" si="7"/>
        <v>5.5497268764291006</v>
      </c>
      <c r="D86" s="20">
        <f t="shared" si="8"/>
        <v>92.713416851824419</v>
      </c>
      <c r="E86">
        <f t="shared" si="9"/>
        <v>99.999999999999972</v>
      </c>
    </row>
    <row r="87" spans="1:5">
      <c r="A87" s="22">
        <f t="shared" si="5"/>
        <v>85</v>
      </c>
      <c r="B87" s="18">
        <f t="shared" si="6"/>
        <v>1.7166142080896531</v>
      </c>
      <c r="C87" s="72">
        <f t="shared" si="7"/>
        <v>5.2924825962644375</v>
      </c>
      <c r="D87" s="20">
        <f t="shared" si="8"/>
        <v>92.99090319564587</v>
      </c>
      <c r="E87">
        <f t="shared" si="9"/>
        <v>99.999999999999957</v>
      </c>
    </row>
    <row r="88" spans="1:5">
      <c r="A88" s="22">
        <f t="shared" si="5"/>
        <v>86</v>
      </c>
      <c r="B88" s="18">
        <f t="shared" si="6"/>
        <v>1.6975353913659421</v>
      </c>
      <c r="C88" s="72">
        <f t="shared" si="7"/>
        <v>5.0469372831749268</v>
      </c>
      <c r="D88" s="20">
        <f t="shared" si="8"/>
        <v>93.255527325459099</v>
      </c>
      <c r="E88">
        <f t="shared" si="9"/>
        <v>99.999999999999972</v>
      </c>
    </row>
    <row r="89" spans="1:5">
      <c r="A89" s="22">
        <f t="shared" si="5"/>
        <v>87</v>
      </c>
      <c r="B89" s="18">
        <f t="shared" si="6"/>
        <v>1.6795439465879354</v>
      </c>
      <c r="C89" s="72">
        <f t="shared" si="7"/>
        <v>4.8125818637941871</v>
      </c>
      <c r="D89" s="20">
        <f t="shared" si="8"/>
        <v>93.507874189617851</v>
      </c>
      <c r="E89">
        <f t="shared" si="9"/>
        <v>99.999999999999972</v>
      </c>
    </row>
    <row r="90" spans="1:5">
      <c r="A90" s="22">
        <f t="shared" si="5"/>
        <v>88</v>
      </c>
      <c r="B90" s="18">
        <f t="shared" si="6"/>
        <v>1.6625697668406672</v>
      </c>
      <c r="C90" s="72">
        <f t="shared" si="7"/>
        <v>4.5889269503517456</v>
      </c>
      <c r="D90" s="20">
        <f t="shared" si="8"/>
        <v>93.748503282807562</v>
      </c>
      <c r="E90">
        <f t="shared" si="9"/>
        <v>99.999999999999972</v>
      </c>
    </row>
    <row r="91" spans="1:5">
      <c r="A91" s="22">
        <f t="shared" si="5"/>
        <v>89</v>
      </c>
      <c r="B91" s="18">
        <f t="shared" si="6"/>
        <v>1.6465480032998874</v>
      </c>
      <c r="C91" s="72">
        <f t="shared" si="7"/>
        <v>4.3755023663749384</v>
      </c>
      <c r="D91" s="20">
        <f t="shared" si="8"/>
        <v>93.977949630325142</v>
      </c>
      <c r="E91">
        <f t="shared" si="9"/>
        <v>99.999999999999972</v>
      </c>
    </row>
    <row r="92" spans="1:5">
      <c r="A92" s="22">
        <f t="shared" si="5"/>
        <v>90</v>
      </c>
      <c r="B92" s="18">
        <f t="shared" si="6"/>
        <v>1.6314186064618312</v>
      </c>
      <c r="C92" s="72">
        <f t="shared" si="7"/>
        <v>4.1718566448942473</v>
      </c>
      <c r="D92" s="20">
        <f t="shared" si="8"/>
        <v>94.196724748643888</v>
      </c>
      <c r="E92">
        <f t="shared" si="9"/>
        <v>99.999999999999972</v>
      </c>
    </row>
    <row r="93" spans="1:5">
      <c r="A93" s="22">
        <f t="shared" si="5"/>
        <v>91</v>
      </c>
      <c r="B93" s="18">
        <f t="shared" si="6"/>
        <v>1.6171259128984903</v>
      </c>
      <c r="C93" s="72">
        <f t="shared" si="7"/>
        <v>3.9775565062128759</v>
      </c>
      <c r="D93" s="20">
        <f t="shared" si="8"/>
        <v>94.405317580888607</v>
      </c>
      <c r="E93">
        <f t="shared" si="9"/>
        <v>99.999999999999972</v>
      </c>
    </row>
    <row r="94" spans="1:5">
      <c r="A94" s="22">
        <f t="shared" si="5"/>
        <v>92</v>
      </c>
      <c r="B94" s="18">
        <f t="shared" si="6"/>
        <v>1.6036182725364392</v>
      </c>
      <c r="C94" s="72">
        <f t="shared" si="7"/>
        <v>3.7921863212642832</v>
      </c>
      <c r="D94" s="20">
        <f t="shared" si="8"/>
        <v>94.604195406199253</v>
      </c>
      <c r="E94">
        <f t="shared" si="9"/>
        <v>99.999999999999972</v>
      </c>
    </row>
    <row r="95" spans="1:5">
      <c r="A95" s="22">
        <f t="shared" si="5"/>
        <v>93</v>
      </c>
      <c r="B95" s="18">
        <f t="shared" si="6"/>
        <v>1.5908477120533906</v>
      </c>
      <c r="C95" s="72">
        <f t="shared" si="7"/>
        <v>3.6153475656841176</v>
      </c>
      <c r="D95" s="20">
        <f t="shared" si="8"/>
        <v>94.793804722262465</v>
      </c>
      <c r="E95">
        <f t="shared" si="9"/>
        <v>99.999999999999972</v>
      </c>
    </row>
    <row r="96" spans="1:5">
      <c r="A96" s="22">
        <f t="shared" si="5"/>
        <v>94</v>
      </c>
      <c r="B96" s="18">
        <f t="shared" si="6"/>
        <v>1.5787696305067833</v>
      </c>
      <c r="C96" s="72">
        <f t="shared" si="7"/>
        <v>3.4466582689465191</v>
      </c>
      <c r="D96" s="20">
        <f t="shared" si="8"/>
        <v>94.974572100546666</v>
      </c>
      <c r="E96">
        <f t="shared" si="9"/>
        <v>99.999999999999972</v>
      </c>
    </row>
    <row r="97" spans="1:5">
      <c r="A97" s="22">
        <f t="shared" si="5"/>
        <v>95</v>
      </c>
      <c r="B97" s="18">
        <f t="shared" si="6"/>
        <v>1.5673425237631129</v>
      </c>
      <c r="C97" s="72">
        <f t="shared" si="7"/>
        <v>3.2857524622428635</v>
      </c>
      <c r="D97" s="20">
        <f t="shared" si="8"/>
        <v>95.146905013993987</v>
      </c>
      <c r="E97">
        <f t="shared" si="9"/>
        <v>99.999999999999957</v>
      </c>
    </row>
    <row r="98" spans="1:5">
      <c r="A98" s="22">
        <f t="shared" si="5"/>
        <v>96</v>
      </c>
      <c r="B98" s="18">
        <f t="shared" si="6"/>
        <v>1.5565277346941844</v>
      </c>
      <c r="C98" s="72">
        <f t="shared" si="7"/>
        <v>3.1322796281996488</v>
      </c>
      <c r="D98" s="20">
        <f t="shared" si="8"/>
        <v>95.311192637106132</v>
      </c>
      <c r="E98">
        <f t="shared" si="9"/>
        <v>99.999999999999972</v>
      </c>
    </row>
    <row r="99" spans="1:5">
      <c r="A99" s="22">
        <f t="shared" si="5"/>
        <v>97</v>
      </c>
      <c r="B99" s="18">
        <f t="shared" si="6"/>
        <v>1.5462892264545527</v>
      </c>
      <c r="C99" s="72">
        <f t="shared" si="7"/>
        <v>2.9859041550292984</v>
      </c>
      <c r="D99" s="20">
        <f t="shared" si="8"/>
        <v>95.467806618516107</v>
      </c>
      <c r="E99">
        <f t="shared" si="9"/>
        <v>99.999999999999957</v>
      </c>
    </row>
    <row r="100" spans="1:5">
      <c r="A100" s="22">
        <f t="shared" si="5"/>
        <v>98</v>
      </c>
      <c r="B100" s="18">
        <f t="shared" si="6"/>
        <v>1.5365933764596424</v>
      </c>
      <c r="C100" s="72">
        <f t="shared" si="7"/>
        <v>2.8463047972727438</v>
      </c>
      <c r="D100" s="20">
        <f t="shared" si="8"/>
        <v>95.617101826267572</v>
      </c>
      <c r="E100">
        <f t="shared" si="9"/>
        <v>99.999999999999957</v>
      </c>
    </row>
    <row r="101" spans="1:5">
      <c r="A101" s="22">
        <f t="shared" si="5"/>
        <v>99</v>
      </c>
      <c r="B101" s="18">
        <f t="shared" si="6"/>
        <v>1.5274087889520058</v>
      </c>
      <c r="C101" s="72">
        <f t="shared" si="7"/>
        <v>2.713174144916743</v>
      </c>
      <c r="D101" s="20">
        <f t="shared" si="8"/>
        <v>95.759417066131206</v>
      </c>
      <c r="E101">
        <f t="shared" si="9"/>
        <v>99.999999999999957</v>
      </c>
    </row>
    <row r="102" spans="1:5">
      <c r="A102" s="22">
        <f>A101+1</f>
        <v>100</v>
      </c>
      <c r="B102" s="18">
        <f>B101 - TransmissionRate * B101 * C101/(B101+C101+D101)</f>
        <v>1.5187061242787092</v>
      </c>
      <c r="C102" s="72">
        <f>C101 + TransmissionRate * B101 * C101/(B101+C101+D101) - RecoveryRate * C101</f>
        <v>2.5862181023442026</v>
      </c>
      <c r="D102" s="20">
        <f>D101 + RecoveryRate * C101</f>
        <v>95.895075773377044</v>
      </c>
      <c r="E102">
        <f>SUM(B102:D102)</f>
        <v>99.999999999999957</v>
      </c>
    </row>
  </sheetData>
  <mergeCells count="1">
    <mergeCell ref="G12:L40"/>
  </mergeCells>
  <phoneticPr fontId="5" type="noConversion"/>
  <pageMargins left="0.75" right="0.75" top="1" bottom="1" header="0.5" footer="0.5"/>
  <pageSetup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1027" r:id="rId3" name="Scroll Bar 3">
              <controlPr defaultSize="0" autoPict="0">
                <anchor moveWithCells="1">
                  <from>
                    <xdr:col>8</xdr:col>
                    <xdr:colOff>127000</xdr:colOff>
                    <xdr:row>1</xdr:row>
                    <xdr:rowOff>152400</xdr:rowOff>
                  </from>
                  <to>
                    <xdr:col>9</xdr:col>
                    <xdr:colOff>342900</xdr:colOff>
                    <xdr:row>3</xdr:row>
                    <xdr:rowOff>12700</xdr:rowOff>
                  </to>
                </anchor>
              </controlPr>
            </control>
          </mc:Choice>
          <mc:Fallback/>
        </mc:AlternateContent>
        <mc:AlternateContent xmlns:mc="http://schemas.openxmlformats.org/markup-compatibility/2006">
          <mc:Choice Requires="x14">
            <control shapeId="1028" r:id="rId4" name="Scroll Bar 4">
              <controlPr defaultSize="0" autoPict="0">
                <anchor moveWithCells="1">
                  <from>
                    <xdr:col>8</xdr:col>
                    <xdr:colOff>139700</xdr:colOff>
                    <xdr:row>3</xdr:row>
                    <xdr:rowOff>12700</xdr:rowOff>
                  </from>
                  <to>
                    <xdr:col>9</xdr:col>
                    <xdr:colOff>355600</xdr:colOff>
                    <xdr:row>4</xdr:row>
                    <xdr:rowOff>38100</xdr:rowOff>
                  </to>
                </anchor>
              </controlPr>
            </control>
          </mc:Choice>
          <mc:Fallback/>
        </mc:AlternateContent>
        <mc:AlternateContent xmlns:mc="http://schemas.openxmlformats.org/markup-compatibility/2006">
          <mc:Choice Requires="x14">
            <control shapeId="1029" r:id="rId5" name="Scroll Bar 5">
              <controlPr defaultSize="0" autoPict="0">
                <anchor moveWithCells="1">
                  <from>
                    <xdr:col>8</xdr:col>
                    <xdr:colOff>101600</xdr:colOff>
                    <xdr:row>6</xdr:row>
                    <xdr:rowOff>0</xdr:rowOff>
                  </from>
                  <to>
                    <xdr:col>9</xdr:col>
                    <xdr:colOff>317500</xdr:colOff>
                    <xdr:row>7</xdr:row>
                    <xdr:rowOff>25400</xdr:rowOff>
                  </to>
                </anchor>
              </controlPr>
            </control>
          </mc:Choice>
          <mc:Fallback/>
        </mc:AlternateContent>
        <mc:AlternateContent xmlns:mc="http://schemas.openxmlformats.org/markup-compatibility/2006">
          <mc:Choice Requires="x14">
            <control shapeId="1030" r:id="rId6" name="Scroll Bar 6">
              <controlPr defaultSize="0" autoPict="0">
                <anchor moveWithCells="1">
                  <from>
                    <xdr:col>8</xdr:col>
                    <xdr:colOff>101600</xdr:colOff>
                    <xdr:row>7</xdr:row>
                    <xdr:rowOff>12700</xdr:rowOff>
                  </from>
                  <to>
                    <xdr:col>9</xdr:col>
                    <xdr:colOff>317500</xdr:colOff>
                    <xdr:row>8</xdr:row>
                    <xdr:rowOff>38100</xdr:rowOff>
                  </to>
                </anchor>
              </controlPr>
            </control>
          </mc:Choice>
          <mc:Fallback/>
        </mc:AlternateContent>
        <mc:AlternateContent xmlns:mc="http://schemas.openxmlformats.org/markup-compatibility/2006">
          <mc:Choice Requires="x14">
            <control shapeId="1032" r:id="rId7" name="Group Box 8">
              <controlPr defaultSize="0" autoFill="0" autoPict="0">
                <anchor moveWithCells="1">
                  <from>
                    <xdr:col>12</xdr:col>
                    <xdr:colOff>0</xdr:colOff>
                    <xdr:row>40</xdr:row>
                    <xdr:rowOff>0</xdr:rowOff>
                  </from>
                  <to>
                    <xdr:col>14</xdr:col>
                    <xdr:colOff>12700</xdr:colOff>
                    <xdr:row>43</xdr:row>
                    <xdr:rowOff>152400</xdr:rowOff>
                  </to>
                </anchor>
              </controlPr>
            </control>
          </mc:Choice>
          <mc:Fallback/>
        </mc:AlternateContent>
        <mc:AlternateContent xmlns:mc="http://schemas.openxmlformats.org/markup-compatibility/2006">
          <mc:Choice Requires="x14">
            <control shapeId="1033" r:id="rId8" name="Check Box 9">
              <controlPr defaultSize="0" autoFill="0" autoLine="0" autoPict="0">
                <anchor moveWithCells="1">
                  <from>
                    <xdr:col>12</xdr:col>
                    <xdr:colOff>76200</xdr:colOff>
                    <xdr:row>40</xdr:row>
                    <xdr:rowOff>127000</xdr:rowOff>
                  </from>
                  <to>
                    <xdr:col>13</xdr:col>
                    <xdr:colOff>647700</xdr:colOff>
                    <xdr:row>42</xdr:row>
                    <xdr:rowOff>38100</xdr:rowOff>
                  </to>
                </anchor>
              </controlPr>
            </control>
          </mc:Choice>
          <mc:Fallback/>
        </mc:AlternateContent>
        <mc:AlternateContent xmlns:mc="http://schemas.openxmlformats.org/markup-compatibility/2006">
          <mc:Choice Requires="x14">
            <control shapeId="1035" r:id="rId9" name="Check Box 11">
              <controlPr defaultSize="0" autoFill="0" autoLine="0" autoPict="0">
                <anchor moveWithCells="1">
                  <from>
                    <xdr:col>12</xdr:col>
                    <xdr:colOff>76200</xdr:colOff>
                    <xdr:row>42</xdr:row>
                    <xdr:rowOff>63500</xdr:rowOff>
                  </from>
                  <to>
                    <xdr:col>13</xdr:col>
                    <xdr:colOff>622300</xdr:colOff>
                    <xdr:row>43</xdr:row>
                    <xdr:rowOff>127000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02"/>
  <sheetViews>
    <sheetView workbookViewId="0">
      <selection activeCell="M15" sqref="M15"/>
    </sheetView>
  </sheetViews>
  <sheetFormatPr baseColWidth="10" defaultRowHeight="13" x14ac:dyDescent="0"/>
  <cols>
    <col min="1" max="1" width="7.28515625" style="7" customWidth="1"/>
    <col min="2" max="2" width="13" customWidth="1"/>
    <col min="4" max="4" width="14.42578125" customWidth="1"/>
    <col min="6" max="6" width="16.42578125" style="2" customWidth="1"/>
    <col min="8" max="8" width="27.140625" customWidth="1"/>
    <col min="9" max="9" width="11.42578125" customWidth="1"/>
  </cols>
  <sheetData>
    <row r="1" spans="1:13">
      <c r="A1" s="21" t="s">
        <v>9</v>
      </c>
      <c r="B1" s="17" t="s">
        <v>10</v>
      </c>
      <c r="C1" s="101" t="s">
        <v>11</v>
      </c>
      <c r="D1" s="19" t="s">
        <v>12</v>
      </c>
      <c r="E1" s="2" t="s">
        <v>13</v>
      </c>
      <c r="F1" s="2" t="s">
        <v>26</v>
      </c>
      <c r="G1" s="2"/>
      <c r="H1" s="3" t="s">
        <v>14</v>
      </c>
      <c r="J1" s="8"/>
    </row>
    <row r="2" spans="1:13">
      <c r="A2" s="22">
        <v>0</v>
      </c>
      <c r="B2" s="18">
        <f>InitialPopulationSize * (1 - InitialPercentInfected - InitialPercentRecovered)</f>
        <v>999</v>
      </c>
      <c r="C2" s="100">
        <f>InitialPopulationSize * InitialPercentInfected</f>
        <v>1</v>
      </c>
      <c r="D2" s="20">
        <f>InitialPopulationSize * InitialPercentRecovered</f>
        <v>0</v>
      </c>
      <c r="E2">
        <f>InitialPopulationSize</f>
        <v>1000</v>
      </c>
      <c r="F2" s="2" t="str">
        <f>IF(C2 &gt;= InterventionThreshold*InitialPopulationSize, "Intervention", "")</f>
        <v>Intervention</v>
      </c>
      <c r="H2" t="s">
        <v>17</v>
      </c>
      <c r="I2" s="12">
        <v>1000</v>
      </c>
      <c r="J2" s="8"/>
    </row>
    <row r="3" spans="1:13">
      <c r="A3" s="22">
        <f t="shared" ref="A3:A34" si="0">A2+1</f>
        <v>1</v>
      </c>
      <c r="B3" s="18">
        <f>B2 - (TransmissionRate*IF(F2="Intervention", 1- InterventionReductionInTransmissionRate, 1)) * B2 * C2/(B2+C2+D2) - IF(AND(F2="Intervention", NOT(F1="Intervention")), B2*InterventionPercentVaccinated, 0)</f>
        <v>998.29070999999999</v>
      </c>
      <c r="C3" s="100">
        <f>C2 + (TransmissionRate)*IF(F2="Intervention", 1-InterventionReductionInTransmissionRate, 1) * B2 * C2/(B2+C2+D2) - RecoveryRate * C2</f>
        <v>1.1292900000000001</v>
      </c>
      <c r="D3" s="20">
        <f>D2 + RecoveryRate * C2 + IF(AND(F2="Intervention", NOT(F1="Intervention")), B2*InterventionPercentVaccinated)</f>
        <v>0.57999999999999996</v>
      </c>
      <c r="E3">
        <f t="shared" ref="E3:E34" si="1">SUM(B3:D3)</f>
        <v>1000</v>
      </c>
      <c r="F3" s="2" t="str">
        <f>IF(OR(C3 &gt;= InterventionThreshold*InitialPopulationSize, COUNTBLANK(F$2:F2)&lt;A3), "Intervention", "")</f>
        <v>Intervention</v>
      </c>
      <c r="H3" t="s">
        <v>16</v>
      </c>
      <c r="I3" s="13">
        <f>J3/1000</f>
        <v>1E-3</v>
      </c>
      <c r="J3" s="8">
        <v>1</v>
      </c>
    </row>
    <row r="4" spans="1:13">
      <c r="A4" s="22">
        <f t="shared" si="0"/>
        <v>2</v>
      </c>
      <c r="B4" s="18">
        <f t="shared" ref="B4:B67" si="2">B3 - (TransmissionRate*IF(F3="Intervention", 1- InterventionReductionInTransmissionRate, 1)) * B3 * C3/(B3+C3+D3) - IF(AND(F3="Intervention", NOT(F2="Intervention")), B3*InterventionPercentVaccinated, 0)</f>
        <v>997.49028460171394</v>
      </c>
      <c r="C4" s="100">
        <f t="shared" ref="C4:C67" si="3">C3 + (TransmissionRate)*IF(F3="Intervention", 1-InterventionReductionInTransmissionRate, 1) * B3 * C3/(B3+C3+D3) - RecoveryRate * C3</f>
        <v>1.2747271982860893</v>
      </c>
      <c r="D4" s="20">
        <f t="shared" ref="D4:D67" si="4">D3 + RecoveryRate * C3 + IF(AND(F3="Intervention", NOT(F2="Intervention")), B3*InterventionPercentVaccinated)</f>
        <v>1.2349882000000001</v>
      </c>
      <c r="E4">
        <f t="shared" si="1"/>
        <v>1000</v>
      </c>
      <c r="F4" s="2" t="str">
        <f>IF(OR(C4 &gt;= InterventionThreshold*InitialPopulationSize, COUNTBLANK(F$2:F3)&lt;A4), "Intervention", "")</f>
        <v>Intervention</v>
      </c>
      <c r="H4" t="s">
        <v>15</v>
      </c>
      <c r="I4" s="13">
        <f>J4/1000</f>
        <v>0</v>
      </c>
      <c r="J4" s="8">
        <v>0</v>
      </c>
    </row>
    <row r="5" spans="1:13">
      <c r="A5" s="22">
        <f t="shared" si="0"/>
        <v>3</v>
      </c>
      <c r="B5" s="18">
        <f t="shared" si="2"/>
        <v>996.58749972469025</v>
      </c>
      <c r="C5" s="100">
        <f t="shared" si="3"/>
        <v>1.4381703003037922</v>
      </c>
      <c r="D5" s="20">
        <f t="shared" si="4"/>
        <v>1.9743299750059318</v>
      </c>
      <c r="E5">
        <f t="shared" si="1"/>
        <v>1000</v>
      </c>
      <c r="F5" s="2" t="str">
        <f>IF(OR(C5 &gt;= InterventionThreshold*InitialPopulationSize, COUNTBLANK(F$2:F4)&lt;A5), "Intervention", "")</f>
        <v>Intervention</v>
      </c>
      <c r="I5" s="12"/>
      <c r="J5" s="8"/>
    </row>
    <row r="6" spans="1:13">
      <c r="A6" s="22">
        <f t="shared" si="0"/>
        <v>4</v>
      </c>
      <c r="B6" s="18">
        <f t="shared" si="2"/>
        <v>995.56988331862203</v>
      </c>
      <c r="C6" s="100">
        <f t="shared" si="3"/>
        <v>1.6216479321958177</v>
      </c>
      <c r="D6" s="20">
        <f t="shared" si="4"/>
        <v>2.808468749182131</v>
      </c>
      <c r="E6">
        <f t="shared" si="1"/>
        <v>1000</v>
      </c>
      <c r="F6" s="2" t="str">
        <f>IF(OR(C6 &gt;= InterventionThreshold*InitialPopulationSize, COUNTBLANK(F$2:F5)&lt;A6), "Intervention", "")</f>
        <v>Intervention</v>
      </c>
      <c r="H6" s="1" t="s">
        <v>18</v>
      </c>
      <c r="I6" s="12"/>
      <c r="J6" s="8"/>
    </row>
    <row r="7" spans="1:13">
      <c r="A7" s="22">
        <f t="shared" si="0"/>
        <v>5</v>
      </c>
      <c r="B7" s="18">
        <f t="shared" si="2"/>
        <v>994.42361399034758</v>
      </c>
      <c r="C7" s="100">
        <f t="shared" si="3"/>
        <v>1.8273614597966965</v>
      </c>
      <c r="D7" s="20">
        <f t="shared" si="4"/>
        <v>3.7490245498557053</v>
      </c>
      <c r="E7">
        <f t="shared" si="1"/>
        <v>1000</v>
      </c>
      <c r="F7" s="2" t="str">
        <f>IF(OR(C7 &gt;= InterventionThreshold*InitialPopulationSize, COUNTBLANK(F$2:F6)&lt;A7), "Intervention", "")</f>
        <v>Intervention</v>
      </c>
      <c r="H7" s="5" t="s">
        <v>21</v>
      </c>
      <c r="I7" s="14">
        <f>J7/100</f>
        <v>0.71</v>
      </c>
      <c r="J7" s="8">
        <v>71</v>
      </c>
    </row>
    <row r="8" spans="1:13">
      <c r="A8" s="22">
        <f t="shared" si="0"/>
        <v>6</v>
      </c>
      <c r="B8" s="18">
        <f t="shared" si="2"/>
        <v>993.13342230563603</v>
      </c>
      <c r="C8" s="100">
        <f t="shared" si="3"/>
        <v>2.0576834978261855</v>
      </c>
      <c r="D8" s="20">
        <f t="shared" si="4"/>
        <v>4.8088941965377892</v>
      </c>
      <c r="E8">
        <f t="shared" si="1"/>
        <v>1000</v>
      </c>
      <c r="F8" s="2" t="str">
        <f>IF(OR(C8 &gt;= InterventionThreshold*InitialPopulationSize, COUNTBLANK(F$2:F7)&lt;A8), "Intervention", "")</f>
        <v>Intervention</v>
      </c>
      <c r="H8" s="5" t="s">
        <v>20</v>
      </c>
      <c r="I8" s="14">
        <f>J8/100</f>
        <v>0.57999999999999996</v>
      </c>
      <c r="J8" s="8">
        <v>58</v>
      </c>
    </row>
    <row r="9" spans="1:13">
      <c r="A9" s="22">
        <f t="shared" si="0"/>
        <v>7</v>
      </c>
      <c r="B9" s="18">
        <f t="shared" si="2"/>
        <v>991.68249878514132</v>
      </c>
      <c r="C9" s="100">
        <f t="shared" si="3"/>
        <v>2.3151505895817435</v>
      </c>
      <c r="D9" s="20">
        <f t="shared" si="4"/>
        <v>6.0023506252769767</v>
      </c>
      <c r="E9">
        <f t="shared" si="1"/>
        <v>1000.0000000000001</v>
      </c>
      <c r="F9" s="2" t="str">
        <f>IF(OR(C9 &gt;= InterventionThreshold*InitialPopulationSize, COUNTBLANK(F$2:F8)&lt;A9), "Intervention", "")</f>
        <v>Intervention</v>
      </c>
      <c r="I9" s="12"/>
    </row>
    <row r="10" spans="1:13">
      <c r="A10" s="22">
        <f t="shared" si="0"/>
        <v>8</v>
      </c>
      <c r="B10" s="18">
        <f t="shared" si="2"/>
        <v>990.05241381670567</v>
      </c>
      <c r="C10" s="100">
        <f t="shared" si="3"/>
        <v>2.6024482160599565</v>
      </c>
      <c r="D10" s="20">
        <f t="shared" si="4"/>
        <v>7.3451379672343879</v>
      </c>
      <c r="E10">
        <f t="shared" si="1"/>
        <v>1000</v>
      </c>
      <c r="F10" s="2" t="str">
        <f>IF(OR(C10 &gt;= InterventionThreshold*InitialPopulationSize, COUNTBLANK(F$2:F9)&lt;A10), "Intervention", "")</f>
        <v>Intervention</v>
      </c>
      <c r="H10" s="1" t="s">
        <v>22</v>
      </c>
      <c r="I10" s="12"/>
    </row>
    <row r="11" spans="1:13">
      <c r="A11" s="22">
        <f t="shared" si="0"/>
        <v>9</v>
      </c>
      <c r="B11" s="18">
        <f t="shared" si="2"/>
        <v>988.22305611862407</v>
      </c>
      <c r="C11" s="100">
        <f t="shared" si="3"/>
        <v>2.9223859488268107</v>
      </c>
      <c r="D11" s="20">
        <f t="shared" si="4"/>
        <v>8.854557932549163</v>
      </c>
      <c r="E11">
        <f t="shared" si="1"/>
        <v>1000</v>
      </c>
      <c r="F11" s="2" t="str">
        <f>IF(OR(C11 &gt;= InterventionThreshold*InitialPopulationSize, COUNTBLANK(F$2:F10)&lt;A11), "Intervention", "")</f>
        <v>Intervention</v>
      </c>
      <c r="H11" t="s">
        <v>23</v>
      </c>
      <c r="I11" s="15">
        <f>J11/100</f>
        <v>0</v>
      </c>
      <c r="J11" s="8">
        <v>0</v>
      </c>
    </row>
    <row r="12" spans="1:13">
      <c r="A12" s="22">
        <f t="shared" si="0"/>
        <v>10</v>
      </c>
      <c r="B12" s="18">
        <f t="shared" si="2"/>
        <v>986.17259800543354</v>
      </c>
      <c r="C12" s="100">
        <f t="shared" si="3"/>
        <v>3.2778602116977678</v>
      </c>
      <c r="D12" s="20">
        <f t="shared" si="4"/>
        <v>10.549541782868713</v>
      </c>
      <c r="E12">
        <f t="shared" si="1"/>
        <v>1000</v>
      </c>
      <c r="F12" s="2" t="str">
        <f>IF(OR(C12 &gt;= InterventionThreshold*InitialPopulationSize, COUNTBLANK(F$2:F11)&lt;A12), "Intervention", "")</f>
        <v>Intervention</v>
      </c>
      <c r="H12" s="10" t="s">
        <v>24</v>
      </c>
      <c r="I12" s="11">
        <f>J12/100</f>
        <v>0</v>
      </c>
      <c r="J12" s="16">
        <v>0</v>
      </c>
      <c r="K12" s="9"/>
      <c r="L12" s="9"/>
      <c r="M12" s="9"/>
    </row>
    <row r="13" spans="1:13">
      <c r="A13" s="22">
        <f t="shared" si="0"/>
        <v>11</v>
      </c>
      <c r="B13" s="18">
        <f t="shared" si="2"/>
        <v>983.87749750161686</v>
      </c>
      <c r="C13" s="100">
        <f t="shared" si="3"/>
        <v>3.6718017927297879</v>
      </c>
      <c r="D13" s="20">
        <f t="shared" si="4"/>
        <v>12.450700705653418</v>
      </c>
      <c r="E13">
        <f t="shared" si="1"/>
        <v>1000</v>
      </c>
      <c r="F13" s="2" t="str">
        <f>IF(OR(C13 &gt;= InterventionThreshold*InitialPopulationSize, COUNTBLANK(F$2:F12)&lt;A13), "Intervention", "")</f>
        <v>Intervention</v>
      </c>
      <c r="H13" s="10" t="s">
        <v>25</v>
      </c>
      <c r="I13" s="11">
        <f>J13/100</f>
        <v>0</v>
      </c>
      <c r="J13" s="16">
        <v>0</v>
      </c>
      <c r="K13" s="9"/>
      <c r="L13" s="9"/>
      <c r="M13" s="9"/>
    </row>
    <row r="14" spans="1:13">
      <c r="A14" s="22">
        <f t="shared" si="0"/>
        <v>12</v>
      </c>
      <c r="B14" s="18">
        <f t="shared" si="2"/>
        <v>981.31254925861822</v>
      </c>
      <c r="C14" s="100">
        <f t="shared" si="3"/>
        <v>4.1071049959450949</v>
      </c>
      <c r="D14" s="20">
        <f t="shared" si="4"/>
        <v>14.580345745436695</v>
      </c>
      <c r="E14">
        <f t="shared" si="1"/>
        <v>1000</v>
      </c>
      <c r="F14" s="2" t="str">
        <f>IF(OR(C14 &gt;= InterventionThreshold*InitialPopulationSize, COUNTBLANK(F$2:F13)&lt;A14), "Intervention", "")</f>
        <v>Intervention</v>
      </c>
      <c r="J14" s="16"/>
      <c r="K14" s="9"/>
      <c r="L14" s="9"/>
      <c r="M14" s="9"/>
    </row>
    <row r="15" spans="1:13">
      <c r="A15" s="22">
        <f t="shared" si="0"/>
        <v>13</v>
      </c>
      <c r="B15" s="18">
        <f t="shared" si="2"/>
        <v>978.4509981503312</v>
      </c>
      <c r="C15" s="100">
        <f t="shared" si="3"/>
        <v>4.5865352065839584</v>
      </c>
      <c r="D15" s="20">
        <f t="shared" si="4"/>
        <v>16.962466643084849</v>
      </c>
      <c r="E15">
        <f t="shared" si="1"/>
        <v>1000</v>
      </c>
      <c r="F15" s="2" t="str">
        <f>IF(OR(C15 &gt;= InterventionThreshold*InitialPopulationSize, COUNTBLANK(F$2:F14)&lt;A15), "Intervention", "")</f>
        <v>Intervention</v>
      </c>
      <c r="H15" s="9"/>
      <c r="I15" s="9"/>
      <c r="J15" s="9"/>
      <c r="K15" s="9"/>
      <c r="L15" s="9"/>
      <c r="M15" s="9"/>
    </row>
    <row r="16" spans="1:13">
      <c r="A16" s="22">
        <f t="shared" si="0"/>
        <v>14</v>
      </c>
      <c r="B16" s="18">
        <f t="shared" si="2"/>
        <v>975.26473118516822</v>
      </c>
      <c r="C16" s="100">
        <f t="shared" si="3"/>
        <v>5.1126117519281955</v>
      </c>
      <c r="D16" s="20">
        <f t="shared" si="4"/>
        <v>19.622657062903546</v>
      </c>
      <c r="E16">
        <f t="shared" si="1"/>
        <v>999.99999999999989</v>
      </c>
      <c r="F16" s="2" t="str">
        <f>IF(OR(C16 &gt;= InterventionThreshold*InitialPopulationSize, COUNTBLANK(F$2:F15)&lt;A16), "Intervention", "")</f>
        <v>Intervention</v>
      </c>
      <c r="H16" s="9"/>
      <c r="I16" s="9"/>
      <c r="J16" s="9"/>
      <c r="K16" s="9"/>
      <c r="L16" s="9"/>
      <c r="M16" s="9"/>
    </row>
    <row r="17" spans="1:13">
      <c r="A17" s="22">
        <f t="shared" si="0"/>
        <v>15</v>
      </c>
      <c r="B17" s="18">
        <f t="shared" si="2"/>
        <v>971.72456473778038</v>
      </c>
      <c r="C17" s="100">
        <f t="shared" si="3"/>
        <v>5.6874633831976951</v>
      </c>
      <c r="D17" s="20">
        <f t="shared" si="4"/>
        <v>22.5879718790219</v>
      </c>
      <c r="E17">
        <f t="shared" si="1"/>
        <v>1000</v>
      </c>
      <c r="F17" s="2" t="str">
        <f>IF(OR(C17 &gt;= InterventionThreshold*InitialPopulationSize, COUNTBLANK(F$2:F16)&lt;A17), "Intervention", "")</f>
        <v>Intervention</v>
      </c>
      <c r="H17" s="103">
        <f>SUM(J2:J13)</f>
        <v>130</v>
      </c>
      <c r="I17" s="104"/>
      <c r="J17" s="104"/>
      <c r="K17" s="104"/>
      <c r="L17" s="104"/>
      <c r="M17" s="9"/>
    </row>
    <row r="18" spans="1:13">
      <c r="A18" s="22">
        <f t="shared" si="0"/>
        <v>16</v>
      </c>
      <c r="B18" s="18">
        <f t="shared" si="2"/>
        <v>967.80064474262554</v>
      </c>
      <c r="C18" s="100">
        <f t="shared" si="3"/>
        <v>6.3126546160979213</v>
      </c>
      <c r="D18" s="20">
        <f t="shared" si="4"/>
        <v>25.886700641276562</v>
      </c>
      <c r="E18">
        <f t="shared" si="1"/>
        <v>1000</v>
      </c>
      <c r="F18" s="2" t="str">
        <f>IF(OR(C18 &gt;= InterventionThreshold*InitialPopulationSize, COUNTBLANK(F$2:F17)&lt;A18), "Intervention", "")</f>
        <v>Intervention</v>
      </c>
      <c r="H18" s="104"/>
      <c r="I18" s="104"/>
      <c r="J18" s="104"/>
      <c r="K18" s="104"/>
      <c r="L18" s="104"/>
      <c r="M18" s="9"/>
    </row>
    <row r="19" spans="1:13">
      <c r="A19" s="22">
        <f t="shared" si="0"/>
        <v>17</v>
      </c>
      <c r="B19" s="18">
        <f t="shared" si="2"/>
        <v>963.46297698530259</v>
      </c>
      <c r="C19" s="100">
        <f t="shared" si="3"/>
        <v>6.9889826960840526</v>
      </c>
      <c r="D19" s="20">
        <f t="shared" si="4"/>
        <v>29.548040318613356</v>
      </c>
      <c r="E19">
        <f t="shared" si="1"/>
        <v>1000</v>
      </c>
      <c r="F19" s="2" t="str">
        <f>IF(OR(C19 &gt;= InterventionThreshold*InitialPopulationSize, COUNTBLANK(F$2:F18)&lt;A19), "Intervention", "")</f>
        <v>Intervention</v>
      </c>
      <c r="H19" s="104"/>
      <c r="I19" s="104"/>
      <c r="J19" s="104"/>
      <c r="K19" s="104"/>
      <c r="L19" s="104"/>
      <c r="M19" s="9"/>
    </row>
    <row r="20" spans="1:13">
      <c r="A20" s="22">
        <f t="shared" si="0"/>
        <v>18</v>
      </c>
      <c r="B20" s="18">
        <f t="shared" si="2"/>
        <v>958.68210247243042</v>
      </c>
      <c r="C20" s="100">
        <f t="shared" si="3"/>
        <v>7.7162472452275175</v>
      </c>
      <c r="D20" s="20">
        <f t="shared" si="4"/>
        <v>33.601650282342106</v>
      </c>
      <c r="E20">
        <f t="shared" si="1"/>
        <v>1000</v>
      </c>
      <c r="F20" s="2" t="str">
        <f>IF(OR(C20 &gt;= InterventionThreshold*InitialPopulationSize, COUNTBLANK(F$2:F19)&lt;A20), "Intervention", "")</f>
        <v>Intervention</v>
      </c>
      <c r="H20" s="104"/>
      <c r="I20" s="104"/>
      <c r="J20" s="104"/>
      <c r="K20" s="104"/>
      <c r="L20" s="104"/>
      <c r="M20" s="9"/>
    </row>
    <row r="21" spans="1:13">
      <c r="A21" s="22">
        <f t="shared" si="0"/>
        <v>19</v>
      </c>
      <c r="B21" s="18">
        <f t="shared" si="2"/>
        <v>953.42992849853158</v>
      </c>
      <c r="C21" s="100">
        <f t="shared" si="3"/>
        <v>8.492997816894345</v>
      </c>
      <c r="D21" s="20">
        <f t="shared" si="4"/>
        <v>38.077073684574067</v>
      </c>
      <c r="E21">
        <f t="shared" si="1"/>
        <v>1000</v>
      </c>
      <c r="F21" s="2" t="str">
        <f>IF(OR(C21 &gt;= InterventionThreshold*InitialPopulationSize, COUNTBLANK(F$2:F20)&lt;A21), "Intervention", "")</f>
        <v>Intervention</v>
      </c>
      <c r="H21" s="104"/>
      <c r="I21" s="104"/>
      <c r="J21" s="104"/>
      <c r="K21" s="104"/>
      <c r="L21" s="104"/>
      <c r="M21" s="9"/>
    </row>
    <row r="22" spans="1:13">
      <c r="A22" s="22">
        <f t="shared" si="0"/>
        <v>20</v>
      </c>
      <c r="B22" s="18">
        <f t="shared" si="2"/>
        <v>947.68071890460874</v>
      </c>
      <c r="C22" s="100">
        <f t="shared" si="3"/>
        <v>9.3162686770184546</v>
      </c>
      <c r="D22" s="20">
        <f t="shared" si="4"/>
        <v>43.003012418372791</v>
      </c>
      <c r="E22">
        <f t="shared" si="1"/>
        <v>1000</v>
      </c>
      <c r="F22" s="2" t="str">
        <f>IF(OR(C22 &gt;= InterventionThreshold*InitialPopulationSize, COUNTBLANK(F$2:F21)&lt;A22), "Intervention", "")</f>
        <v>Intervention</v>
      </c>
      <c r="H22" s="104"/>
      <c r="I22" s="104"/>
      <c r="J22" s="104"/>
      <c r="K22" s="104"/>
      <c r="L22" s="104"/>
      <c r="M22" s="9"/>
    </row>
    <row r="23" spans="1:13">
      <c r="A23" s="22">
        <f t="shared" si="0"/>
        <v>21</v>
      </c>
      <c r="B23" s="18">
        <f t="shared" si="2"/>
        <v>941.41223668449356</v>
      </c>
      <c r="C23" s="100">
        <f t="shared" si="3"/>
        <v>10.18131506446294</v>
      </c>
      <c r="D23" s="20">
        <f t="shared" si="4"/>
        <v>48.406448251043493</v>
      </c>
      <c r="E23">
        <f t="shared" si="1"/>
        <v>1000</v>
      </c>
      <c r="F23" s="2" t="str">
        <f>IF(OR(C23 &gt;= InterventionThreshold*InitialPopulationSize, COUNTBLANK(F$2:F22)&lt;A23), "Intervention", "")</f>
        <v>Intervention</v>
      </c>
      <c r="H23" s="104"/>
      <c r="I23" s="104"/>
      <c r="J23" s="104"/>
      <c r="K23" s="104"/>
      <c r="L23" s="104"/>
      <c r="M23" s="9"/>
    </row>
    <row r="24" spans="1:13">
      <c r="A24" s="22">
        <f t="shared" si="0"/>
        <v>22</v>
      </c>
      <c r="B24" s="18">
        <f t="shared" si="2"/>
        <v>934.60701832756342</v>
      </c>
      <c r="C24" s="100">
        <f t="shared" si="3"/>
        <v>11.0813706840046</v>
      </c>
      <c r="D24" s="20">
        <f t="shared" si="4"/>
        <v>54.311610988431994</v>
      </c>
      <c r="E24">
        <f t="shared" si="1"/>
        <v>1000</v>
      </c>
      <c r="F24" s="2" t="str">
        <f>IF(OR(C24 &gt;= InterventionThreshold*InitialPopulationSize, COUNTBLANK(F$2:F23)&lt;A24), "Intervention", "")</f>
        <v>Intervention</v>
      </c>
      <c r="H24" s="104"/>
      <c r="I24" s="104"/>
      <c r="J24" s="104"/>
      <c r="K24" s="104"/>
      <c r="L24" s="104"/>
      <c r="M24" s="9"/>
    </row>
    <row r="25" spans="1:13">
      <c r="A25" s="22">
        <f t="shared" si="0"/>
        <v>23</v>
      </c>
      <c r="B25" s="18">
        <f t="shared" si="2"/>
        <v>927.25374228965177</v>
      </c>
      <c r="C25" s="100">
        <f t="shared" si="3"/>
        <v>12.00745172519354</v>
      </c>
      <c r="D25" s="20">
        <f t="shared" si="4"/>
        <v>60.738805985154663</v>
      </c>
      <c r="E25">
        <f t="shared" si="1"/>
        <v>999.99999999999989</v>
      </c>
      <c r="F25" s="2" t="str">
        <f>IF(OR(C25 &gt;= InterventionThreshold*InitialPopulationSize, COUNTBLANK(F$2:F24)&lt;A25), "Intervention", "")</f>
        <v>Intervention</v>
      </c>
      <c r="H25" s="104"/>
      <c r="I25" s="104"/>
      <c r="J25" s="104"/>
      <c r="K25" s="104"/>
      <c r="L25" s="104"/>
      <c r="M25" s="9"/>
    </row>
    <row r="26" spans="1:13">
      <c r="A26" s="22">
        <f t="shared" si="0"/>
        <v>24</v>
      </c>
      <c r="B26" s="18">
        <f t="shared" si="2"/>
        <v>919.34863456089261</v>
      </c>
      <c r="C26" s="100">
        <f t="shared" si="3"/>
        <v>12.948237453340401</v>
      </c>
      <c r="D26" s="20">
        <f t="shared" si="4"/>
        <v>67.703127985766912</v>
      </c>
      <c r="E26">
        <f t="shared" si="1"/>
        <v>1000</v>
      </c>
      <c r="F26" s="2" t="str">
        <f>IF(OR(C26 &gt;= InterventionThreshold*InitialPopulationSize, COUNTBLANK(F$2:F25)&lt;A26), "Intervention", "")</f>
        <v>Intervention</v>
      </c>
      <c r="H26" s="104"/>
      <c r="I26" s="104"/>
      <c r="J26" s="104"/>
      <c r="K26" s="104"/>
      <c r="L26" s="104"/>
      <c r="M26" s="9"/>
    </row>
    <row r="27" spans="1:13">
      <c r="A27" s="22">
        <f t="shared" si="0"/>
        <v>25</v>
      </c>
      <c r="B27" s="18">
        <f t="shared" si="2"/>
        <v>910.89683402077651</v>
      </c>
      <c r="C27" s="100">
        <f t="shared" si="3"/>
        <v>13.890060270519047</v>
      </c>
      <c r="D27" s="20">
        <f t="shared" si="4"/>
        <v>75.213105708704347</v>
      </c>
      <c r="E27">
        <f t="shared" si="1"/>
        <v>999.99999999999989</v>
      </c>
      <c r="F27" s="2" t="str">
        <f>IF(OR(C27 &gt;= InterventionThreshold*InitialPopulationSize, COUNTBLANK(F$2:F26)&lt;A27), "Intervention", "")</f>
        <v>Intervention</v>
      </c>
      <c r="H27" s="104"/>
      <c r="I27" s="104"/>
      <c r="J27" s="104"/>
      <c r="K27" s="104"/>
      <c r="L27" s="104"/>
      <c r="M27" s="9"/>
    </row>
    <row r="28" spans="1:13">
      <c r="A28" s="22">
        <f t="shared" si="0"/>
        <v>26</v>
      </c>
      <c r="B28" s="18">
        <f t="shared" si="2"/>
        <v>901.91362155418733</v>
      </c>
      <c r="C28" s="100">
        <f t="shared" si="3"/>
        <v>14.817037780207237</v>
      </c>
      <c r="D28" s="20">
        <f t="shared" si="4"/>
        <v>83.269340665605398</v>
      </c>
      <c r="E28">
        <f t="shared" si="1"/>
        <v>1000</v>
      </c>
      <c r="F28" s="2" t="str">
        <f>IF(OR(C28 &gt;= InterventionThreshold*InitialPopulationSize, COUNTBLANK(F$2:F27)&lt;A28), "Intervention", "")</f>
        <v>Intervention</v>
      </c>
      <c r="H28" s="104"/>
      <c r="I28" s="104"/>
      <c r="J28" s="104"/>
      <c r="K28" s="104"/>
      <c r="L28" s="104"/>
      <c r="M28" s="9"/>
    </row>
    <row r="29" spans="1:13">
      <c r="A29" s="22">
        <f t="shared" si="0"/>
        <v>27</v>
      </c>
      <c r="B29" s="18">
        <f t="shared" si="2"/>
        <v>892.42540292860042</v>
      </c>
      <c r="C29" s="100">
        <f t="shared" si="3"/>
        <v>15.711374493273908</v>
      </c>
      <c r="D29" s="20">
        <f t="shared" si="4"/>
        <v>91.863222578125601</v>
      </c>
      <c r="E29">
        <f t="shared" si="1"/>
        <v>999.99999999999989</v>
      </c>
      <c r="F29" s="2" t="str">
        <f>IF(OR(C29 &gt;= InterventionThreshold*InitialPopulationSize, COUNTBLANK(F$2:F28)&lt;A29), "Intervention", "")</f>
        <v>Intervention</v>
      </c>
      <c r="H29" s="104"/>
      <c r="I29" s="104"/>
      <c r="J29" s="104"/>
      <c r="K29" s="104"/>
      <c r="L29" s="104"/>
      <c r="M29" s="9"/>
    </row>
    <row r="30" spans="1:13">
      <c r="A30" s="22">
        <f t="shared" si="0"/>
        <v>28</v>
      </c>
      <c r="B30" s="18">
        <f t="shared" si="2"/>
        <v>882.4703298325677</v>
      </c>
      <c r="C30" s="100">
        <f t="shared" si="3"/>
        <v>16.553850383207731</v>
      </c>
      <c r="D30" s="20">
        <f t="shared" si="4"/>
        <v>100.97581978422447</v>
      </c>
      <c r="E30">
        <f t="shared" si="1"/>
        <v>999.99999999999989</v>
      </c>
      <c r="F30" s="2" t="str">
        <f>IF(OR(C30 &gt;= InterventionThreshold*InitialPopulationSize, COUNTBLANK(F$2:F29)&lt;A30), "Intervention", "")</f>
        <v>Intervention</v>
      </c>
      <c r="H30" s="104"/>
      <c r="I30" s="104"/>
      <c r="J30" s="104"/>
      <c r="K30" s="104"/>
      <c r="L30" s="104"/>
      <c r="M30" s="9"/>
    </row>
    <row r="31" spans="1:13">
      <c r="A31" s="22">
        <f t="shared" si="0"/>
        <v>29</v>
      </c>
      <c r="B31" s="18">
        <f t="shared" si="2"/>
        <v>872.09844974912323</v>
      </c>
      <c r="C31" s="100">
        <f t="shared" si="3"/>
        <v>17.324497244391743</v>
      </c>
      <c r="D31" s="20">
        <f t="shared" si="4"/>
        <v>110.57705300648496</v>
      </c>
      <c r="E31">
        <f t="shared" si="1"/>
        <v>1000</v>
      </c>
      <c r="F31" s="2" t="str">
        <f>IF(OR(C31 &gt;= InterventionThreshold*InitialPopulationSize, COUNTBLANK(F$2:F30)&lt;A31), "Intervention", "")</f>
        <v>Intervention</v>
      </c>
      <c r="H31" s="104"/>
      <c r="I31" s="104"/>
      <c r="J31" s="104"/>
      <c r="K31" s="104"/>
      <c r="L31" s="104"/>
      <c r="M31" s="9"/>
    </row>
    <row r="32" spans="1:13">
      <c r="A32" s="22">
        <f t="shared" si="0"/>
        <v>30</v>
      </c>
      <c r="B32" s="18">
        <f t="shared" si="2"/>
        <v>861.37129604456618</v>
      </c>
      <c r="C32" s="100">
        <f t="shared" si="3"/>
        <v>18.003442547201601</v>
      </c>
      <c r="D32" s="20">
        <f t="shared" si="4"/>
        <v>120.62526140823218</v>
      </c>
      <c r="E32">
        <f t="shared" si="1"/>
        <v>1000</v>
      </c>
      <c r="F32" s="2" t="str">
        <f>IF(OR(C32 &gt;= InterventionThreshold*InitialPopulationSize, COUNTBLANK(F$2:F31)&lt;A32), "Intervention", "")</f>
        <v>Intervention</v>
      </c>
      <c r="H32" s="104"/>
      <c r="I32" s="104"/>
      <c r="J32" s="104"/>
      <c r="K32" s="104"/>
      <c r="L32" s="104"/>
      <c r="M32" s="9"/>
    </row>
    <row r="33" spans="1:13">
      <c r="A33" s="22">
        <f t="shared" si="0"/>
        <v>31</v>
      </c>
      <c r="B33" s="18">
        <f t="shared" si="2"/>
        <v>850.3608655100619</v>
      </c>
      <c r="C33" s="100">
        <f t="shared" si="3"/>
        <v>18.571876404328989</v>
      </c>
      <c r="D33" s="20">
        <f t="shared" si="4"/>
        <v>131.0672580856091</v>
      </c>
      <c r="E33">
        <f t="shared" si="1"/>
        <v>1000</v>
      </c>
      <c r="F33" s="2" t="str">
        <f>IF(OR(C33 &gt;= InterventionThreshold*InitialPopulationSize, COUNTBLANK(F$2:F32)&lt;A33), "Intervention", "")</f>
        <v>Intervention</v>
      </c>
      <c r="H33" s="104"/>
      <c r="I33" s="104"/>
      <c r="J33" s="104"/>
      <c r="K33" s="104"/>
      <c r="L33" s="104"/>
      <c r="M33" s="9"/>
    </row>
    <row r="34" spans="1:13">
      <c r="A34" s="22">
        <f t="shared" si="0"/>
        <v>32</v>
      </c>
      <c r="B34" s="18">
        <f t="shared" si="2"/>
        <v>839.14797971579685</v>
      </c>
      <c r="C34" s="100">
        <f t="shared" si="3"/>
        <v>19.013073884083255</v>
      </c>
      <c r="D34" s="20">
        <f t="shared" si="4"/>
        <v>141.83894640011991</v>
      </c>
      <c r="E34">
        <f t="shared" si="1"/>
        <v>1000</v>
      </c>
      <c r="F34" s="2" t="str">
        <f>IF(OR(C34 &gt;= InterventionThreshold*InitialPopulationSize, COUNTBLANK(F$2:F33)&lt;A34), "Intervention", "")</f>
        <v>Intervention</v>
      </c>
      <c r="H34" s="104"/>
      <c r="I34" s="104"/>
      <c r="J34" s="104"/>
      <c r="K34" s="104"/>
      <c r="L34" s="104"/>
      <c r="M34" s="9"/>
    </row>
    <row r="35" spans="1:13">
      <c r="A35" s="22">
        <f t="shared" ref="A35:A66" si="5">A34+1</f>
        <v>33</v>
      </c>
      <c r="B35" s="18">
        <f t="shared" si="2"/>
        <v>827.82008411380571</v>
      </c>
      <c r="C35" s="100">
        <f t="shared" si="3"/>
        <v>19.313386633306074</v>
      </c>
      <c r="D35" s="20">
        <f t="shared" si="4"/>
        <v>152.8665292528882</v>
      </c>
      <c r="E35">
        <f t="shared" ref="E35:E66" si="6">SUM(B35:D35)</f>
        <v>1000</v>
      </c>
      <c r="F35" s="2" t="str">
        <f>IF(OR(C35 &gt;= InterventionThreshold*InitialPopulationSize, COUNTBLANK(F$2:F34)&lt;A35), "Intervention", "")</f>
        <v>Intervention</v>
      </c>
      <c r="H35" s="104"/>
      <c r="I35" s="104"/>
      <c r="J35" s="104"/>
      <c r="K35" s="104"/>
      <c r="L35" s="104"/>
      <c r="M35" s="9"/>
    </row>
    <row r="36" spans="1:13">
      <c r="A36" s="22">
        <f t="shared" si="5"/>
        <v>34</v>
      </c>
      <c r="B36" s="18">
        <f t="shared" si="2"/>
        <v>816.46859747721851</v>
      </c>
      <c r="C36" s="100">
        <f t="shared" si="3"/>
        <v>19.463109022575729</v>
      </c>
      <c r="D36" s="20">
        <f t="shared" si="4"/>
        <v>164.06829350020573</v>
      </c>
      <c r="E36">
        <f t="shared" si="6"/>
        <v>1000</v>
      </c>
      <c r="F36" s="2" t="str">
        <f>IF(OR(C36 &gt;= InterventionThreshold*InitialPopulationSize, COUNTBLANK(F$2:F35)&lt;A36), "Intervention", "")</f>
        <v>Intervention</v>
      </c>
      <c r="H36" s="104"/>
      <c r="I36" s="104"/>
      <c r="J36" s="104"/>
      <c r="K36" s="104"/>
      <c r="L36" s="104"/>
      <c r="M36" s="9"/>
    </row>
    <row r="37" spans="1:13">
      <c r="A37" s="22">
        <f t="shared" si="5"/>
        <v>35</v>
      </c>
      <c r="B37" s="18">
        <f t="shared" si="2"/>
        <v>805.18597517561045</v>
      </c>
      <c r="C37" s="100">
        <f t="shared" si="3"/>
        <v>19.457128091089913</v>
      </c>
      <c r="D37" s="20">
        <f t="shared" si="4"/>
        <v>175.35689673329964</v>
      </c>
      <c r="E37">
        <f t="shared" si="6"/>
        <v>1000</v>
      </c>
      <c r="F37" s="2" t="str">
        <f>IF(OR(C37 &gt;= InterventionThreshold*InitialPopulationSize, COUNTBLANK(F$2:F36)&lt;A37), "Intervention", "")</f>
        <v>Intervention</v>
      </c>
      <c r="H37" s="104"/>
      <c r="I37" s="104"/>
      <c r="J37" s="104"/>
      <c r="K37" s="104"/>
      <c r="L37" s="104"/>
      <c r="M37" s="9"/>
    </row>
    <row r="38" spans="1:13">
      <c r="A38" s="22">
        <f t="shared" si="5"/>
        <v>36</v>
      </c>
      <c r="B38" s="18">
        <f t="shared" si="2"/>
        <v>794.06268444975035</v>
      </c>
      <c r="C38" s="100">
        <f t="shared" si="3"/>
        <v>19.295284524117875</v>
      </c>
      <c r="D38" s="20">
        <f t="shared" si="4"/>
        <v>186.64203102613178</v>
      </c>
      <c r="E38">
        <f t="shared" si="6"/>
        <v>1000</v>
      </c>
      <c r="F38" s="2" t="str">
        <f>IF(OR(C38 &gt;= InterventionThreshold*InitialPopulationSize, COUNTBLANK(F$2:F37)&lt;A38), "Intervention", "")</f>
        <v>Intervention</v>
      </c>
      <c r="H38" s="104"/>
      <c r="I38" s="104"/>
      <c r="J38" s="104"/>
      <c r="K38" s="104"/>
      <c r="L38" s="104"/>
      <c r="M38" s="9"/>
    </row>
    <row r="39" spans="1:13">
      <c r="A39" s="22">
        <f t="shared" si="5"/>
        <v>37</v>
      </c>
      <c r="B39" s="18">
        <f t="shared" si="2"/>
        <v>783.18430199697593</v>
      </c>
      <c r="C39" s="100">
        <f t="shared" si="3"/>
        <v>18.982401952903871</v>
      </c>
      <c r="D39" s="20">
        <f t="shared" si="4"/>
        <v>197.83329605012014</v>
      </c>
      <c r="E39">
        <f t="shared" si="6"/>
        <v>999.99999999999989</v>
      </c>
      <c r="F39" s="2" t="str">
        <f>IF(OR(C39 &gt;= InterventionThreshold*InitialPopulationSize, COUNTBLANK(F$2:F38)&lt;A39), "Intervention", "")</f>
        <v>Intervention</v>
      </c>
      <c r="H39" s="104"/>
      <c r="I39" s="104"/>
      <c r="J39" s="104"/>
      <c r="K39" s="104"/>
      <c r="L39" s="104"/>
      <c r="M39" s="9"/>
    </row>
    <row r="40" spans="1:13">
      <c r="A40" s="22">
        <f t="shared" si="5"/>
        <v>38</v>
      </c>
      <c r="B40" s="18">
        <f t="shared" si="2"/>
        <v>772.62893134814112</v>
      </c>
      <c r="C40" s="100">
        <f t="shared" si="3"/>
        <v>18.527979469054472</v>
      </c>
      <c r="D40" s="20">
        <f t="shared" si="4"/>
        <v>208.84308918280439</v>
      </c>
      <c r="E40">
        <f t="shared" si="6"/>
        <v>1000</v>
      </c>
      <c r="F40" s="2" t="str">
        <f>IF(OR(C40 &gt;= InterventionThreshold*InitialPopulationSize, COUNTBLANK(F$2:F39)&lt;A40), "Intervention", "")</f>
        <v>Intervention</v>
      </c>
      <c r="H40" s="104"/>
      <c r="I40" s="104"/>
      <c r="J40" s="104"/>
      <c r="K40" s="104"/>
      <c r="L40" s="104"/>
      <c r="M40" s="9"/>
    </row>
    <row r="41" spans="1:13">
      <c r="A41" s="22">
        <f t="shared" si="5"/>
        <v>39</v>
      </c>
      <c r="B41" s="18">
        <f t="shared" si="2"/>
        <v>762.46510173431784</v>
      </c>
      <c r="C41" s="100">
        <f t="shared" si="3"/>
        <v>17.945580990826137</v>
      </c>
      <c r="D41" s="20">
        <f t="shared" si="4"/>
        <v>219.58931727485597</v>
      </c>
      <c r="E41">
        <f t="shared" si="6"/>
        <v>999.99999999999989</v>
      </c>
      <c r="F41" s="2" t="str">
        <f>IF(OR(C41 &gt;= InterventionThreshold*InitialPopulationSize, COUNTBLANK(F$2:F40)&lt;A41), "Intervention", "")</f>
        <v>Intervention</v>
      </c>
      <c r="H41" s="104"/>
      <c r="I41" s="104"/>
      <c r="J41" s="104"/>
      <c r="K41" s="104"/>
      <c r="L41" s="104"/>
    </row>
    <row r="42" spans="1:13">
      <c r="A42" s="22">
        <f t="shared" si="5"/>
        <v>40</v>
      </c>
      <c r="B42" s="18">
        <f t="shared" si="2"/>
        <v>752.75025747686311</v>
      </c>
      <c r="C42" s="100">
        <f t="shared" si="3"/>
        <v>17.251988273601679</v>
      </c>
      <c r="D42" s="20">
        <f t="shared" si="4"/>
        <v>229.99775424953512</v>
      </c>
      <c r="E42">
        <f t="shared" si="6"/>
        <v>999.99999999999989</v>
      </c>
      <c r="F42" s="2" t="str">
        <f>IF(OR(C42 &gt;= InterventionThreshold*InitialPopulationSize, COUNTBLANK(F$2:F41)&lt;A42), "Intervention", "")</f>
        <v>Intervention</v>
      </c>
      <c r="H42" s="104"/>
      <c r="I42" s="104"/>
      <c r="J42" s="104"/>
      <c r="K42" s="104"/>
      <c r="L42" s="104"/>
    </row>
    <row r="43" spans="1:13">
      <c r="A43" s="22">
        <f t="shared" si="5"/>
        <v>41</v>
      </c>
      <c r="B43" s="18">
        <f t="shared" si="2"/>
        <v>743.52988606025463</v>
      </c>
      <c r="C43" s="100">
        <f t="shared" si="3"/>
        <v>16.466206491521163</v>
      </c>
      <c r="D43" s="20">
        <f t="shared" si="4"/>
        <v>240.00390744822408</v>
      </c>
      <c r="E43">
        <f t="shared" si="6"/>
        <v>999.99999999999977</v>
      </c>
      <c r="F43" s="2" t="str">
        <f>IF(OR(C43 &gt;= InterventionThreshold*InitialPopulationSize, COUNTBLANK(F$2:F42)&lt;A43), "Intervention", "")</f>
        <v>Intervention</v>
      </c>
      <c r="H43" s="104"/>
      <c r="I43" s="104"/>
      <c r="J43" s="104"/>
      <c r="K43" s="104"/>
      <c r="L43" s="104"/>
    </row>
    <row r="44" spans="1:13">
      <c r="A44" s="22">
        <f t="shared" si="5"/>
        <v>42</v>
      </c>
      <c r="B44" s="18">
        <f t="shared" si="2"/>
        <v>734.83727324835002</v>
      </c>
      <c r="C44" s="100">
        <f t="shared" si="3"/>
        <v>15.608419538343492</v>
      </c>
      <c r="D44" s="20">
        <f t="shared" si="4"/>
        <v>249.55430721330634</v>
      </c>
      <c r="E44">
        <f t="shared" si="6"/>
        <v>999.99999999999977</v>
      </c>
      <c r="F44" s="2" t="str">
        <f>IF(OR(C44 &gt;= InterventionThreshold*InitialPopulationSize, COUNTBLANK(F$2:F43)&lt;A44), "Intervention", "")</f>
        <v>Intervention</v>
      </c>
      <c r="H44" s="104"/>
      <c r="I44" s="104"/>
      <c r="J44" s="104"/>
      <c r="K44" s="104"/>
      <c r="L44" s="104"/>
    </row>
    <row r="45" spans="1:13">
      <c r="A45" s="22">
        <f t="shared" si="5"/>
        <v>43</v>
      </c>
      <c r="B45" s="18">
        <f t="shared" si="2"/>
        <v>726.69382284652647</v>
      </c>
      <c r="C45" s="100">
        <f t="shared" si="3"/>
        <v>14.698986607927816</v>
      </c>
      <c r="D45" s="20">
        <f t="shared" si="4"/>
        <v>258.60719054554556</v>
      </c>
      <c r="E45">
        <f t="shared" si="6"/>
        <v>999.99999999999989</v>
      </c>
      <c r="F45" s="2" t="str">
        <f>IF(OR(C45 &gt;= InterventionThreshold*InitialPopulationSize, COUNTBLANK(F$2:F44)&lt;A45), "Intervention", "")</f>
        <v>Intervention</v>
      </c>
      <c r="H45" s="104"/>
      <c r="I45" s="104"/>
      <c r="J45" s="104"/>
      <c r="K45" s="104"/>
      <c r="L45" s="104"/>
    </row>
    <row r="46" spans="1:13">
      <c r="A46" s="22">
        <f t="shared" si="5"/>
        <v>44</v>
      </c>
      <c r="B46" s="18">
        <f t="shared" si="2"/>
        <v>719.1098422797661</v>
      </c>
      <c r="C46" s="100">
        <f t="shared" si="3"/>
        <v>13.757554942090007</v>
      </c>
      <c r="D46" s="20">
        <f t="shared" si="4"/>
        <v>267.13260277814368</v>
      </c>
      <c r="E46">
        <f t="shared" si="6"/>
        <v>999.99999999999977</v>
      </c>
      <c r="F46" s="2" t="str">
        <f>IF(OR(C46 &gt;= InterventionThreshold*InitialPopulationSize, COUNTBLANK(F$2:F45)&lt;A46), "Intervention", "")</f>
        <v>Intervention</v>
      </c>
    </row>
    <row r="47" spans="1:13">
      <c r="A47" s="22">
        <f t="shared" si="5"/>
        <v>45</v>
      </c>
      <c r="B47" s="18">
        <f t="shared" si="2"/>
        <v>712.08567513292735</v>
      </c>
      <c r="C47" s="100">
        <f t="shared" si="3"/>
        <v>12.802340222516513</v>
      </c>
      <c r="D47" s="20">
        <f t="shared" si="4"/>
        <v>275.11198464455589</v>
      </c>
      <c r="E47">
        <f t="shared" si="6"/>
        <v>999.99999999999977</v>
      </c>
      <c r="F47" s="2" t="str">
        <f>IF(OR(C47 &gt;= InterventionThreshold*InitialPopulationSize, COUNTBLANK(F$2:F46)&lt;A47), "Intervention", "")</f>
        <v>Intervention</v>
      </c>
    </row>
    <row r="48" spans="1:13">
      <c r="A48" s="22">
        <f t="shared" si="5"/>
        <v>46</v>
      </c>
      <c r="B48" s="18">
        <f t="shared" si="2"/>
        <v>705.6130573456785</v>
      </c>
      <c r="C48" s="100">
        <f t="shared" si="3"/>
        <v>11.849600680705731</v>
      </c>
      <c r="D48" s="20">
        <f t="shared" si="4"/>
        <v>282.53734197361547</v>
      </c>
      <c r="E48">
        <f t="shared" si="6"/>
        <v>999.99999999999977</v>
      </c>
      <c r="F48" s="2" t="str">
        <f>IF(OR(C48 &gt;= InterventionThreshold*InitialPopulationSize, COUNTBLANK(F$2:F47)&lt;A48), "Intervention", "")</f>
        <v>Intervention</v>
      </c>
    </row>
    <row r="49" spans="1:6">
      <c r="A49" s="22">
        <f t="shared" si="5"/>
        <v>47</v>
      </c>
      <c r="B49" s="18">
        <f t="shared" si="2"/>
        <v>699.67658194078535</v>
      </c>
      <c r="C49" s="100">
        <f t="shared" si="3"/>
        <v>10.913307690789534</v>
      </c>
      <c r="D49" s="20">
        <f t="shared" si="4"/>
        <v>289.4101103684248</v>
      </c>
      <c r="E49">
        <f t="shared" si="6"/>
        <v>999.99999999999977</v>
      </c>
      <c r="F49" s="2" t="str">
        <f>IF(OR(C49 &gt;= InterventionThreshold*InitialPopulationSize, COUNTBLANK(F$2:F48)&lt;A49), "Intervention", "")</f>
        <v>Intervention</v>
      </c>
    </row>
    <row r="50" spans="1:6">
      <c r="A50" s="22">
        <f t="shared" si="5"/>
        <v>48</v>
      </c>
      <c r="B50" s="18">
        <f t="shared" si="2"/>
        <v>694.25517400662591</v>
      </c>
      <c r="C50" s="100">
        <f t="shared" si="3"/>
        <v>10.004997164290998</v>
      </c>
      <c r="D50" s="20">
        <f t="shared" si="4"/>
        <v>295.73982882908274</v>
      </c>
      <c r="E50">
        <f t="shared" si="6"/>
        <v>999.99999999999966</v>
      </c>
      <c r="F50" s="2" t="str">
        <f>IF(OR(C50 &gt;= InterventionThreshold*InitialPopulationSize, COUNTBLANK(F$2:F49)&lt;A50), "Intervention", "")</f>
        <v>Intervention</v>
      </c>
    </row>
    <row r="51" spans="1:6">
      <c r="A51" s="22">
        <f t="shared" si="5"/>
        <v>49</v>
      </c>
      <c r="B51" s="18">
        <f t="shared" si="2"/>
        <v>689.32349906309219</v>
      </c>
      <c r="C51" s="100">
        <f t="shared" si="3"/>
        <v>9.1337737525359799</v>
      </c>
      <c r="D51" s="20">
        <f t="shared" si="4"/>
        <v>301.54272718437153</v>
      </c>
      <c r="E51">
        <f t="shared" si="6"/>
        <v>999.99999999999966</v>
      </c>
      <c r="F51" s="2" t="str">
        <f>IF(OR(C51 &gt;= InterventionThreshold*InitialPopulationSize, COUNTBLANK(F$2:F50)&lt;A51), "Intervention", "")</f>
        <v>Intervention</v>
      </c>
    </row>
    <row r="52" spans="1:6">
      <c r="A52" s="22">
        <f t="shared" si="5"/>
        <v>50</v>
      </c>
      <c r="B52" s="18">
        <f t="shared" si="2"/>
        <v>684.85325039634063</v>
      </c>
      <c r="C52" s="100">
        <f t="shared" si="3"/>
        <v>8.3064336428167138</v>
      </c>
      <c r="D52" s="20">
        <f t="shared" si="4"/>
        <v>306.84031596084242</v>
      </c>
      <c r="E52">
        <f t="shared" si="6"/>
        <v>999.99999999999977</v>
      </c>
      <c r="F52" s="2" t="str">
        <f>IF(OR(C52 &gt;= InterventionThreshold*InitialPopulationSize, COUNTBLANK(F$2:F51)&lt;A52), "Intervention", "")</f>
        <v>Intervention</v>
      </c>
    </row>
    <row r="53" spans="1:6">
      <c r="A53" s="22">
        <f t="shared" si="5"/>
        <v>51</v>
      </c>
      <c r="B53" s="18">
        <f t="shared" si="2"/>
        <v>680.8142818599066</v>
      </c>
      <c r="C53" s="100">
        <f t="shared" si="3"/>
        <v>7.5276706664170465</v>
      </c>
      <c r="D53" s="20">
        <f t="shared" si="4"/>
        <v>311.65804747367611</v>
      </c>
      <c r="E53">
        <f t="shared" si="6"/>
        <v>999.99999999999977</v>
      </c>
      <c r="F53" s="2" t="str">
        <f>IF(OR(C53 &gt;= InterventionThreshold*InitialPopulationSize, COUNTBLANK(F$2:F52)&lt;A53), "Intervention", "")</f>
        <v>Intervention</v>
      </c>
    </row>
    <row r="54" spans="1:6">
      <c r="A54" s="22">
        <f t="shared" si="5"/>
        <v>52</v>
      </c>
      <c r="B54" s="18">
        <f t="shared" si="2"/>
        <v>677.17557041373402</v>
      </c>
      <c r="C54" s="100">
        <f t="shared" si="3"/>
        <v>6.8003331260677298</v>
      </c>
      <c r="D54" s="20">
        <f t="shared" si="4"/>
        <v>316.024096460198</v>
      </c>
      <c r="E54">
        <f t="shared" si="6"/>
        <v>999.99999999999977</v>
      </c>
      <c r="F54" s="2" t="str">
        <f>IF(OR(C54 &gt;= InterventionThreshold*InitialPopulationSize, COUNTBLANK(F$2:F53)&lt;A54), "Intervention", "")</f>
        <v>Intervention</v>
      </c>
    </row>
    <row r="55" spans="1:6">
      <c r="A55" s="22">
        <f t="shared" si="5"/>
        <v>53</v>
      </c>
      <c r="B55" s="18">
        <f t="shared" si="2"/>
        <v>673.90600659454367</v>
      </c>
      <c r="C55" s="100">
        <f t="shared" si="3"/>
        <v>6.1257037321387582</v>
      </c>
      <c r="D55" s="20">
        <f t="shared" si="4"/>
        <v>319.96828967331726</v>
      </c>
      <c r="E55">
        <f t="shared" si="6"/>
        <v>999.99999999999966</v>
      </c>
      <c r="F55" s="2" t="str">
        <f>IF(OR(C55 &gt;= InterventionThreshold*InitialPopulationSize, COUNTBLANK(F$2:F54)&lt;A55), "Intervention", "")</f>
        <v>Intervention</v>
      </c>
    </row>
    <row r="56" spans="1:6">
      <c r="A56" s="22">
        <f t="shared" si="5"/>
        <v>54</v>
      </c>
      <c r="B56" s="18">
        <f t="shared" si="2"/>
        <v>670.97502113135181</v>
      </c>
      <c r="C56" s="100">
        <f t="shared" si="3"/>
        <v>5.5037810306901953</v>
      </c>
      <c r="D56" s="20">
        <f t="shared" si="4"/>
        <v>323.52119783795774</v>
      </c>
      <c r="E56">
        <f t="shared" si="6"/>
        <v>999.99999999999977</v>
      </c>
      <c r="F56" s="2" t="str">
        <f>IF(OR(C56 &gt;= InterventionThreshold*InitialPopulationSize, COUNTBLANK(F$2:F55)&lt;A56), "Intervention", "")</f>
        <v>Intervention</v>
      </c>
    </row>
    <row r="57" spans="1:6">
      <c r="A57" s="22">
        <f t="shared" si="5"/>
        <v>55</v>
      </c>
      <c r="B57" s="18">
        <f t="shared" si="2"/>
        <v>668.35306242005936</v>
      </c>
      <c r="C57" s="100">
        <f t="shared" si="3"/>
        <v>4.9335467441823608</v>
      </c>
      <c r="D57" s="20">
        <f t="shared" si="4"/>
        <v>326.71339083575805</v>
      </c>
      <c r="E57">
        <f t="shared" si="6"/>
        <v>999.99999999999977</v>
      </c>
      <c r="F57" s="2" t="str">
        <f>IF(OR(C57 &gt;= InterventionThreshold*InitialPopulationSize, COUNTBLANK(F$2:F56)&lt;A57), "Intervention", "")</f>
        <v>Intervention</v>
      </c>
    </row>
    <row r="58" spans="1:6">
      <c r="A58" s="22">
        <f t="shared" si="5"/>
        <v>56</v>
      </c>
      <c r="B58" s="18">
        <f t="shared" si="2"/>
        <v>666.01194315676196</v>
      </c>
      <c r="C58" s="100">
        <f t="shared" si="3"/>
        <v>4.4132088958540159</v>
      </c>
      <c r="D58" s="20">
        <f t="shared" si="4"/>
        <v>329.57484794738383</v>
      </c>
      <c r="E58">
        <f t="shared" si="6"/>
        <v>999.99999999999977</v>
      </c>
      <c r="F58" s="2" t="str">
        <f>IF(OR(C58 &gt;= InterventionThreshold*InitialPopulationSize, COUNTBLANK(F$2:F57)&lt;A58), "Intervention", "")</f>
        <v>Intervention</v>
      </c>
    </row>
    <row r="59" spans="1:6">
      <c r="A59" s="22">
        <f t="shared" si="5"/>
        <v>57</v>
      </c>
      <c r="B59" s="18">
        <f t="shared" si="2"/>
        <v>663.92507577584001</v>
      </c>
      <c r="C59" s="100">
        <f t="shared" si="3"/>
        <v>3.9404151171806401</v>
      </c>
      <c r="D59" s="20">
        <f t="shared" si="4"/>
        <v>332.13450910697918</v>
      </c>
      <c r="E59">
        <f t="shared" si="6"/>
        <v>999.99999999999989</v>
      </c>
      <c r="F59" s="2" t="str">
        <f>IF(OR(C59 &gt;= InterventionThreshold*InitialPopulationSize, COUNTBLANK(F$2:F58)&lt;A59), "Intervention", "")</f>
        <v>Intervention</v>
      </c>
    </row>
    <row r="60" spans="1:6">
      <c r="A60" s="22">
        <f t="shared" si="5"/>
        <v>58</v>
      </c>
      <c r="B60" s="18">
        <f t="shared" si="2"/>
        <v>662.0676160881037</v>
      </c>
      <c r="C60" s="100">
        <f t="shared" si="3"/>
        <v>3.5124340369521887</v>
      </c>
      <c r="D60" s="20">
        <f t="shared" si="4"/>
        <v>334.41994987494394</v>
      </c>
      <c r="E60">
        <f t="shared" si="6"/>
        <v>999.99999999999977</v>
      </c>
      <c r="F60" s="2" t="str">
        <f>IF(OR(C60 &gt;= InterventionThreshold*InitialPopulationSize, COUNTBLANK(F$2:F59)&lt;A60), "Intervention", "")</f>
        <v>Intervention</v>
      </c>
    </row>
    <row r="61" spans="1:6">
      <c r="A61" s="22">
        <f t="shared" si="5"/>
        <v>59</v>
      </c>
      <c r="B61" s="18">
        <f t="shared" si="2"/>
        <v>660.41653321915044</v>
      </c>
      <c r="C61" s="100">
        <f t="shared" si="3"/>
        <v>3.126305164473191</v>
      </c>
      <c r="D61" s="20">
        <f t="shared" si="4"/>
        <v>336.4571616163762</v>
      </c>
      <c r="E61">
        <f t="shared" si="6"/>
        <v>999.99999999999977</v>
      </c>
      <c r="F61" s="2" t="str">
        <f>IF(OR(C61 &gt;= InterventionThreshold*InitialPopulationSize, COUNTBLANK(F$2:F60)&lt;A61), "Intervention", "")</f>
        <v>Intervention</v>
      </c>
    </row>
    <row r="62" spans="1:6">
      <c r="A62" s="22">
        <f t="shared" si="5"/>
        <v>60</v>
      </c>
      <c r="B62" s="18">
        <f t="shared" si="2"/>
        <v>658.95062205001079</v>
      </c>
      <c r="C62" s="100">
        <f t="shared" si="3"/>
        <v>2.7789593382183639</v>
      </c>
      <c r="D62" s="20">
        <f t="shared" si="4"/>
        <v>338.27041861177065</v>
      </c>
      <c r="E62">
        <f t="shared" si="6"/>
        <v>999.99999999999977</v>
      </c>
      <c r="F62" s="2" t="str">
        <f>IF(OR(C62 &gt;= InterventionThreshold*InitialPopulationSize, COUNTBLANK(F$2:F61)&lt;A62), "Intervention", "")</f>
        <v>Intervention</v>
      </c>
    </row>
    <row r="63" spans="1:6">
      <c r="A63" s="22">
        <f t="shared" si="5"/>
        <v>61</v>
      </c>
      <c r="B63" s="18">
        <f t="shared" si="2"/>
        <v>657.65047219096562</v>
      </c>
      <c r="C63" s="100">
        <f t="shared" si="3"/>
        <v>2.467312781096894</v>
      </c>
      <c r="D63" s="20">
        <f t="shared" si="4"/>
        <v>339.88221502793732</v>
      </c>
      <c r="E63">
        <f t="shared" si="6"/>
        <v>999.99999999999977</v>
      </c>
      <c r="F63" s="2" t="str">
        <f>IF(OR(C63 &gt;= InterventionThreshold*InitialPopulationSize, COUNTBLANK(F$2:F62)&lt;A63), "Intervention", "")</f>
        <v>Intervention</v>
      </c>
    </row>
    <row r="64" spans="1:6">
      <c r="A64" s="22">
        <f t="shared" si="5"/>
        <v>62</v>
      </c>
      <c r="B64" s="18">
        <f t="shared" si="2"/>
        <v>656.49840530593849</v>
      </c>
      <c r="C64" s="100">
        <f t="shared" si="3"/>
        <v>2.1883382530878315</v>
      </c>
      <c r="D64" s="20">
        <f t="shared" si="4"/>
        <v>341.31325644097353</v>
      </c>
      <c r="E64">
        <f t="shared" si="6"/>
        <v>999.99999999999989</v>
      </c>
      <c r="F64" s="2" t="str">
        <f>IF(OR(C64 &gt;= InterventionThreshold*InitialPopulationSize, COUNTBLANK(F$2:F63)&lt;A64), "Intervention", "")</f>
        <v>Intervention</v>
      </c>
    </row>
    <row r="65" spans="1:6">
      <c r="A65" s="22">
        <f t="shared" si="5"/>
        <v>63</v>
      </c>
      <c r="B65" s="18">
        <f t="shared" si="2"/>
        <v>655.47839049880872</v>
      </c>
      <c r="C65" s="100">
        <f t="shared" si="3"/>
        <v>1.9391168734266122</v>
      </c>
      <c r="D65" s="20">
        <f t="shared" si="4"/>
        <v>342.58249262776445</v>
      </c>
      <c r="E65">
        <f t="shared" si="6"/>
        <v>999.99999999999977</v>
      </c>
      <c r="F65" s="2" t="str">
        <f>IF(OR(C65 &gt;= InterventionThreshold*InitialPopulationSize, COUNTBLANK(F$2:F64)&lt;A65), "Intervention", "")</f>
        <v>Intervention</v>
      </c>
    </row>
    <row r="66" spans="1:6">
      <c r="A66" s="22">
        <f t="shared" si="5"/>
        <v>64</v>
      </c>
      <c r="B66" s="18">
        <f t="shared" si="2"/>
        <v>654.57594556170898</v>
      </c>
      <c r="C66" s="100">
        <f t="shared" si="3"/>
        <v>1.7168740239389355</v>
      </c>
      <c r="D66" s="20">
        <f t="shared" si="4"/>
        <v>343.70718041435191</v>
      </c>
      <c r="E66">
        <f t="shared" si="6"/>
        <v>999.99999999999977</v>
      </c>
      <c r="F66" s="2" t="str">
        <f>IF(OR(C66 &gt;= InterventionThreshold*InitialPopulationSize, COUNTBLANK(F$2:F65)&lt;A66), "Intervention", "")</f>
        <v>Intervention</v>
      </c>
    </row>
    <row r="67" spans="1:6">
      <c r="A67" s="22">
        <f t="shared" ref="A67:A102" si="7">A66+1</f>
        <v>65</v>
      </c>
      <c r="B67" s="18">
        <f t="shared" si="2"/>
        <v>653.77803021099157</v>
      </c>
      <c r="C67" s="100">
        <f t="shared" si="3"/>
        <v>1.5190024407717702</v>
      </c>
      <c r="D67" s="20">
        <f t="shared" si="4"/>
        <v>344.70296734823648</v>
      </c>
      <c r="E67">
        <f t="shared" ref="E67:E98" si="8">SUM(B67:D67)</f>
        <v>999.99999999999977</v>
      </c>
      <c r="F67" s="2" t="str">
        <f>IF(OR(C67 &gt;= InterventionThreshold*InitialPopulationSize, COUNTBLANK(F$2:F66)&lt;A67), "Intervention", "")</f>
        <v>Intervention</v>
      </c>
    </row>
    <row r="68" spans="1:6">
      <c r="A68" s="22">
        <f t="shared" si="7"/>
        <v>66</v>
      </c>
      <c r="B68" s="18">
        <f t="shared" ref="B68:B102" si="9">B67 - (TransmissionRate*IF(F67="Intervention", 1- InterventionReductionInTransmissionRate, 1)) * B67 * C67/(B67+C67+D67) - IF(AND(F67="Intervention", NOT(F66="Intervention")), B67*InterventionPercentVaccinated, 0)</f>
        <v>653.07293601022604</v>
      </c>
      <c r="C68" s="100">
        <f t="shared" ref="C68:C102" si="10">C67 + (TransmissionRate)*IF(F67="Intervention", 1-InterventionReductionInTransmissionRate, 1) * B67 * C67/(B67+C67+D67) - RecoveryRate * C67</f>
        <v>1.3430752258896979</v>
      </c>
      <c r="D68" s="20">
        <f t="shared" ref="D68:D102" si="11">D67 + RecoveryRate * C67 + IF(AND(F67="Intervention", NOT(F66="Intervention")), B67*InterventionPercentVaccinated)</f>
        <v>345.58398876388412</v>
      </c>
      <c r="E68">
        <f t="shared" si="8"/>
        <v>999.99999999999989</v>
      </c>
      <c r="F68" s="2" t="str">
        <f>IF(OR(C68 &gt;= InterventionThreshold*InitialPopulationSize, COUNTBLANK(F$2:F67)&lt;A68), "Intervention", "")</f>
        <v>Intervention</v>
      </c>
    </row>
    <row r="69" spans="1:6">
      <c r="A69" s="22">
        <f t="shared" si="7"/>
        <v>67</v>
      </c>
      <c r="B69" s="18">
        <f t="shared" si="9"/>
        <v>652.45017649267743</v>
      </c>
      <c r="C69" s="100">
        <f t="shared" si="10"/>
        <v>1.1868511124222849</v>
      </c>
      <c r="D69" s="20">
        <f t="shared" si="11"/>
        <v>346.36297239490017</v>
      </c>
      <c r="E69">
        <f t="shared" si="8"/>
        <v>999.99999999999977</v>
      </c>
      <c r="F69" s="2" t="str">
        <f>IF(OR(C69 &gt;= InterventionThreshold*InitialPopulationSize, COUNTBLANK(F$2:F68)&lt;A69), "Intervention", "")</f>
        <v>Intervention</v>
      </c>
    </row>
    <row r="70" spans="1:6">
      <c r="A70" s="22">
        <f t="shared" si="7"/>
        <v>68</v>
      </c>
      <c r="B70" s="18">
        <f t="shared" si="9"/>
        <v>651.90038002806045</v>
      </c>
      <c r="C70" s="100">
        <f t="shared" si="10"/>
        <v>1.0482739318343797</v>
      </c>
      <c r="D70" s="20">
        <f t="shared" si="11"/>
        <v>347.0513460401051</v>
      </c>
      <c r="E70">
        <f t="shared" si="8"/>
        <v>1000</v>
      </c>
      <c r="F70" s="2" t="str">
        <f>IF(OR(C70 &gt;= InterventionThreshold*InitialPopulationSize, COUNTBLANK(F$2:F69)&lt;A70), "Intervention", "")</f>
        <v>Intervention</v>
      </c>
    </row>
    <row r="71" spans="1:6">
      <c r="A71" s="22">
        <f t="shared" si="7"/>
        <v>69</v>
      </c>
      <c r="B71" s="18">
        <f t="shared" si="9"/>
        <v>651.41518720413967</v>
      </c>
      <c r="C71" s="100">
        <f t="shared" si="10"/>
        <v>0.92546787529124186</v>
      </c>
      <c r="D71" s="20">
        <f t="shared" si="11"/>
        <v>347.65934492056903</v>
      </c>
      <c r="E71">
        <f t="shared" si="8"/>
        <v>1000</v>
      </c>
      <c r="F71" s="2" t="str">
        <f>IF(OR(C71 &gt;= InterventionThreshold*InitialPopulationSize, COUNTBLANK(F$2:F70)&lt;A71), "Intervention", "")</f>
        <v>Intervention</v>
      </c>
    </row>
    <row r="72" spans="1:6">
      <c r="A72" s="22">
        <f t="shared" si="7"/>
        <v>70</v>
      </c>
      <c r="B72" s="18">
        <f t="shared" si="9"/>
        <v>650.98715388538335</v>
      </c>
      <c r="C72" s="100">
        <f t="shared" si="10"/>
        <v>0.81672982637864744</v>
      </c>
      <c r="D72" s="20">
        <f t="shared" si="11"/>
        <v>348.19611628823793</v>
      </c>
      <c r="E72">
        <f t="shared" si="8"/>
        <v>999.99999999999989</v>
      </c>
      <c r="F72" s="2" t="str">
        <f>IF(OR(C72 &gt;= InterventionThreshold*InitialPopulationSize, COUNTBLANK(F$2:F71)&lt;A72), "Intervention", "")</f>
        <v>Intervention</v>
      </c>
    </row>
    <row r="73" spans="1:6">
      <c r="A73" s="22">
        <f t="shared" si="7"/>
        <v>71</v>
      </c>
      <c r="B73" s="18">
        <f t="shared" si="9"/>
        <v>650.60966064151444</v>
      </c>
      <c r="C73" s="100">
        <f t="shared" si="10"/>
        <v>0.72051977094798469</v>
      </c>
      <c r="D73" s="20">
        <f t="shared" si="11"/>
        <v>348.66981958753757</v>
      </c>
      <c r="E73">
        <f t="shared" si="8"/>
        <v>1000</v>
      </c>
      <c r="F73" s="2" t="str">
        <f>IF(OR(C73 &gt;= InterventionThreshold*InitialPopulationSize, COUNTBLANK(F$2:F72)&lt;A73), "Intervention", "")</f>
        <v>Intervention</v>
      </c>
    </row>
    <row r="74" spans="1:6">
      <c r="A74" s="22">
        <f t="shared" si="7"/>
        <v>72</v>
      </c>
      <c r="B74" s="18">
        <f t="shared" si="9"/>
        <v>650.27682888371442</v>
      </c>
      <c r="C74" s="100">
        <f t="shared" si="10"/>
        <v>0.6354500615981522</v>
      </c>
      <c r="D74" s="20">
        <f t="shared" si="11"/>
        <v>349.08772105468739</v>
      </c>
      <c r="E74">
        <f t="shared" si="8"/>
        <v>1000</v>
      </c>
      <c r="F74" s="2" t="str">
        <f>IF(OR(C74 &gt;= InterventionThreshold*InitialPopulationSize, COUNTBLANK(F$2:F73)&lt;A74), "Intervention", "")</f>
        <v>Intervention</v>
      </c>
    </row>
    <row r="75" spans="1:6">
      <c r="A75" s="22">
        <f t="shared" si="7"/>
        <v>73</v>
      </c>
      <c r="B75" s="18">
        <f t="shared" si="9"/>
        <v>649.98344378352567</v>
      </c>
      <c r="C75" s="100">
        <f t="shared" si="10"/>
        <v>0.56027412605992932</v>
      </c>
      <c r="D75" s="20">
        <f t="shared" si="11"/>
        <v>349.45628209041433</v>
      </c>
      <c r="E75">
        <f t="shared" si="8"/>
        <v>999.99999999999989</v>
      </c>
      <c r="F75" s="2" t="str">
        <f>IF(OR(C75 &gt;= InterventionThreshold*InitialPopulationSize, COUNTBLANK(F$2:F74)&lt;A75), "Intervention", "")</f>
        <v>Intervention</v>
      </c>
    </row>
    <row r="76" spans="1:6">
      <c r="A76" s="22">
        <f t="shared" si="7"/>
        <v>74</v>
      </c>
      <c r="B76" s="18">
        <f t="shared" si="9"/>
        <v>649.72488386032296</v>
      </c>
      <c r="C76" s="100">
        <f t="shared" si="10"/>
        <v>0.49387505614782928</v>
      </c>
      <c r="D76" s="20">
        <f t="shared" si="11"/>
        <v>349.7812410835291</v>
      </c>
      <c r="E76">
        <f t="shared" si="8"/>
        <v>1000</v>
      </c>
      <c r="F76" s="2" t="str">
        <f>IF(OR(C76 &gt;= InterventionThreshold*InitialPopulationSize, COUNTBLANK(F$2:F75)&lt;A76), "Intervention", "")</f>
        <v>Intervention</v>
      </c>
    </row>
    <row r="77" spans="1:6">
      <c r="A77" s="22">
        <f t="shared" si="7"/>
        <v>75</v>
      </c>
      <c r="B77" s="18">
        <f t="shared" si="9"/>
        <v>649.49705699174001</v>
      </c>
      <c r="C77" s="100">
        <f t="shared" si="10"/>
        <v>0.43525439216507111</v>
      </c>
      <c r="D77" s="20">
        <f t="shared" si="11"/>
        <v>350.06768861609481</v>
      </c>
      <c r="E77">
        <f t="shared" si="8"/>
        <v>1000</v>
      </c>
      <c r="F77" s="2" t="str">
        <f>IF(OR(C77 &gt;= InterventionThreshold*InitialPopulationSize, COUNTBLANK(F$2:F76)&lt;A77), "Intervention", "")</f>
        <v>Intervention</v>
      </c>
    </row>
    <row r="78" spans="1:6">
      <c r="A78" s="22">
        <f t="shared" si="7"/>
        <v>76</v>
      </c>
      <c r="B78" s="18">
        <f t="shared" si="9"/>
        <v>649.29634251454468</v>
      </c>
      <c r="C78" s="100">
        <f t="shared" si="10"/>
        <v>0.38352132190462901</v>
      </c>
      <c r="D78" s="20">
        <f t="shared" si="11"/>
        <v>350.32013616355056</v>
      </c>
      <c r="E78">
        <f t="shared" si="8"/>
        <v>999.99999999999977</v>
      </c>
      <c r="F78" s="2" t="str">
        <f>IF(OR(C78 &gt;= InterventionThreshold*InitialPopulationSize, COUNTBLANK(F$2:F77)&lt;A78), "Intervention", "")</f>
        <v>Intervention</v>
      </c>
    </row>
    <row r="79" spans="1:6">
      <c r="A79" s="22">
        <f t="shared" si="7"/>
        <v>77</v>
      </c>
      <c r="B79" s="18">
        <f t="shared" si="9"/>
        <v>649.11953903051642</v>
      </c>
      <c r="C79" s="100">
        <f t="shared" si="10"/>
        <v>0.3378824392281477</v>
      </c>
      <c r="D79" s="20">
        <f t="shared" si="11"/>
        <v>350.54257853025524</v>
      </c>
      <c r="E79">
        <f t="shared" si="8"/>
        <v>999.99999999999977</v>
      </c>
      <c r="F79" s="2" t="str">
        <f>IF(OR(C79 &gt;= InterventionThreshold*InitialPopulationSize, COUNTBLANK(F$2:F78)&lt;A79), "Intervention", "")</f>
        <v>Intervention</v>
      </c>
    </row>
    <row r="80" spans="1:6">
      <c r="A80" s="22">
        <f t="shared" si="7"/>
        <v>78</v>
      </c>
      <c r="B80" s="18">
        <f t="shared" si="9"/>
        <v>648.96381750434568</v>
      </c>
      <c r="C80" s="100">
        <f t="shared" si="10"/>
        <v>0.29763215064660209</v>
      </c>
      <c r="D80" s="20">
        <f t="shared" si="11"/>
        <v>350.73855034500758</v>
      </c>
      <c r="E80">
        <f t="shared" si="8"/>
        <v>999.99999999999977</v>
      </c>
      <c r="F80" s="2" t="str">
        <f>IF(OR(C80 &gt;= InterventionThreshold*InitialPopulationSize, COUNTBLANK(F$2:F79)&lt;A80), "Intervention", "")</f>
        <v>Intervention</v>
      </c>
    </row>
    <row r="81" spans="1:6">
      <c r="A81" s="22">
        <f t="shared" si="7"/>
        <v>79</v>
      </c>
      <c r="B81" s="18">
        <f t="shared" si="9"/>
        <v>648.82667923169174</v>
      </c>
      <c r="C81" s="100">
        <f t="shared" si="10"/>
        <v>0.26214377592548255</v>
      </c>
      <c r="D81" s="20">
        <f t="shared" si="11"/>
        <v>350.91117699238259</v>
      </c>
      <c r="E81">
        <f t="shared" si="8"/>
        <v>999.99999999999977</v>
      </c>
      <c r="F81" s="2" t="str">
        <f>IF(OR(C81 &gt;= InterventionThreshold*InitialPopulationSize, COUNTBLANK(F$2:F80)&lt;A81), "Intervention", "")</f>
        <v>Intervention</v>
      </c>
    </row>
    <row r="82" spans="1:6">
      <c r="A82" s="22">
        <f t="shared" si="7"/>
        <v>80</v>
      </c>
      <c r="B82" s="18">
        <f t="shared" si="9"/>
        <v>648.70591826000509</v>
      </c>
      <c r="C82" s="100">
        <f t="shared" si="10"/>
        <v>0.23086135757534387</v>
      </c>
      <c r="D82" s="20">
        <f t="shared" si="11"/>
        <v>351.06322038241939</v>
      </c>
      <c r="E82">
        <f t="shared" si="8"/>
        <v>999.99999999999977</v>
      </c>
      <c r="F82" s="2" t="str">
        <f>IF(OR(C82 &gt;= InterventionThreshold*InitialPopulationSize, COUNTBLANK(F$2:F81)&lt;A82), "Intervention", "")</f>
        <v>Intervention</v>
      </c>
    </row>
    <row r="83" spans="1:6">
      <c r="A83" s="22">
        <f t="shared" si="7"/>
        <v>81</v>
      </c>
      <c r="B83" s="18">
        <f t="shared" si="9"/>
        <v>648.59958785844583</v>
      </c>
      <c r="C83" s="100">
        <f t="shared" si="10"/>
        <v>0.20329217174087644</v>
      </c>
      <c r="D83" s="20">
        <f t="shared" si="11"/>
        <v>351.19711996981312</v>
      </c>
      <c r="E83">
        <f t="shared" si="8"/>
        <v>999.99999999999977</v>
      </c>
      <c r="F83" s="2" t="str">
        <f>IF(OR(C83 &gt;= InterventionThreshold*InitialPopulationSize, COUNTBLANK(F$2:F82)&lt;A83), "Intervention", "")</f>
        <v>Intervention</v>
      </c>
    </row>
    <row r="84" spans="1:6">
      <c r="A84" s="22">
        <f t="shared" si="7"/>
        <v>82</v>
      </c>
      <c r="B84" s="18">
        <f t="shared" si="9"/>
        <v>648.50597065309353</v>
      </c>
      <c r="C84" s="100">
        <f t="shared" si="10"/>
        <v>0.17899991748341454</v>
      </c>
      <c r="D84" s="20">
        <f t="shared" si="11"/>
        <v>351.31502942942285</v>
      </c>
      <c r="E84">
        <f t="shared" si="8"/>
        <v>999.99999999999977</v>
      </c>
      <c r="F84" s="2" t="str">
        <f>IF(OR(C84 &gt;= InterventionThreshold*InitialPopulationSize, COUNTBLANK(F$2:F83)&lt;A84), "Intervention", "")</f>
        <v>Intervention</v>
      </c>
    </row>
    <row r="85" spans="1:6">
      <c r="A85" s="22">
        <f t="shared" si="7"/>
        <v>83</v>
      </c>
      <c r="B85" s="18">
        <f t="shared" si="9"/>
        <v>648.42355206727711</v>
      </c>
      <c r="C85" s="100">
        <f t="shared" si="10"/>
        <v>0.15759855115946197</v>
      </c>
      <c r="D85" s="20">
        <f t="shared" si="11"/>
        <v>351.41884938156323</v>
      </c>
      <c r="E85">
        <f t="shared" si="8"/>
        <v>999.99999999999977</v>
      </c>
      <c r="F85" s="2" t="str">
        <f>IF(OR(C85 &gt;= InterventionThreshold*InitialPopulationSize, COUNTBLANK(F$2:F84)&lt;A85), "Intervention", "")</f>
        <v>Intervention</v>
      </c>
    </row>
    <row r="86" spans="1:6">
      <c r="A86" s="22">
        <f t="shared" si="7"/>
        <v>84</v>
      </c>
      <c r="B86" s="18">
        <f t="shared" si="9"/>
        <v>648.35099673251329</v>
      </c>
      <c r="C86" s="100">
        <f t="shared" si="10"/>
        <v>0.13874672625084117</v>
      </c>
      <c r="D86" s="20">
        <f t="shared" si="11"/>
        <v>351.51025654123572</v>
      </c>
      <c r="E86">
        <f t="shared" si="8"/>
        <v>999.99999999999977</v>
      </c>
      <c r="F86" s="2" t="str">
        <f>IF(OR(C86 &gt;= InterventionThreshold*InitialPopulationSize, COUNTBLANK(F$2:F85)&lt;A86), "Intervention", "")</f>
        <v>Intervention</v>
      </c>
    </row>
    <row r="87" spans="1:6">
      <c r="A87" s="22">
        <f t="shared" si="7"/>
        <v>85</v>
      </c>
      <c r="B87" s="18">
        <f t="shared" si="9"/>
        <v>648.28712756195</v>
      </c>
      <c r="C87" s="100">
        <f t="shared" si="10"/>
        <v>0.1221427955886086</v>
      </c>
      <c r="D87" s="20">
        <f t="shared" si="11"/>
        <v>351.59072964246121</v>
      </c>
      <c r="E87">
        <f t="shared" si="8"/>
        <v>999.99999999999977</v>
      </c>
      <c r="F87" s="2" t="str">
        <f>IF(OR(C87 &gt;= InterventionThreshold*InitialPopulationSize, COUNTBLANK(F$2:F86)&lt;A87), "Intervention", "")</f>
        <v>Intervention</v>
      </c>
    </row>
    <row r="88" spans="1:6">
      <c r="A88" s="22">
        <f t="shared" si="7"/>
        <v>86</v>
      </c>
      <c r="B88" s="18">
        <f t="shared" si="9"/>
        <v>648.23090720445578</v>
      </c>
      <c r="C88" s="100">
        <f t="shared" si="10"/>
        <v>0.10752033164142873</v>
      </c>
      <c r="D88" s="20">
        <f t="shared" si="11"/>
        <v>351.66157246390259</v>
      </c>
      <c r="E88">
        <f t="shared" si="8"/>
        <v>999.99999999999977</v>
      </c>
      <c r="F88" s="2" t="str">
        <f>IF(OR(C88 &gt;= InterventionThreshold*InitialPopulationSize, COUNTBLANK(F$2:F87)&lt;A88), "Intervention", "")</f>
        <v>Intervention</v>
      </c>
    </row>
    <row r="89" spans="1:6">
      <c r="A89" s="22">
        <f t="shared" si="7"/>
        <v>87</v>
      </c>
      <c r="B89" s="18">
        <f t="shared" si="9"/>
        <v>648.18142162294851</v>
      </c>
      <c r="C89" s="100">
        <f t="shared" si="10"/>
        <v>9.4644120796621656E-2</v>
      </c>
      <c r="D89" s="20">
        <f t="shared" si="11"/>
        <v>351.72393425625461</v>
      </c>
      <c r="E89">
        <f t="shared" si="8"/>
        <v>999.99999999999977</v>
      </c>
      <c r="F89" s="2" t="str">
        <f>IF(OR(C89 &gt;= InterventionThreshold*InitialPopulationSize, COUNTBLANK(F$2:F88)&lt;A89), "Intervention", "")</f>
        <v>Intervention</v>
      </c>
    </row>
    <row r="90" spans="1:6">
      <c r="A90" s="22">
        <f t="shared" si="7"/>
        <v>88</v>
      </c>
      <c r="B90" s="18">
        <f t="shared" si="9"/>
        <v>648.13786556480454</v>
      </c>
      <c r="C90" s="100">
        <f t="shared" si="10"/>
        <v>8.3306588878588994E-2</v>
      </c>
      <c r="D90" s="20">
        <f t="shared" si="11"/>
        <v>351.77882784631663</v>
      </c>
      <c r="E90">
        <f t="shared" si="8"/>
        <v>999.99999999999977</v>
      </c>
      <c r="F90" s="2" t="str">
        <f>IF(OR(C90 &gt;= InterventionThreshold*InitialPopulationSize, COUNTBLANK(F$2:F89)&lt;A90), "Intervention", "")</f>
        <v>Intervention</v>
      </c>
    </row>
    <row r="91" spans="1:6">
      <c r="A91" s="22">
        <f t="shared" si="7"/>
        <v>89</v>
      </c>
      <c r="B91" s="18">
        <f t="shared" si="9"/>
        <v>648.09952971496523</v>
      </c>
      <c r="C91" s="100">
        <f t="shared" si="10"/>
        <v>7.3324617168317271E-2</v>
      </c>
      <c r="D91" s="20">
        <f t="shared" si="11"/>
        <v>351.8271456678662</v>
      </c>
      <c r="E91">
        <f t="shared" si="8"/>
        <v>999.99999999999977</v>
      </c>
      <c r="F91" s="2" t="str">
        <f>IF(OR(C91 &gt;= InterventionThreshold*InitialPopulationSize, COUNTBLANK(F$2:F90)&lt;A91), "Intervention", "")</f>
        <v>Intervention</v>
      </c>
    </row>
    <row r="92" spans="1:6">
      <c r="A92" s="22">
        <f t="shared" si="7"/>
        <v>90</v>
      </c>
      <c r="B92" s="18">
        <f t="shared" si="9"/>
        <v>648.06578934353388</v>
      </c>
      <c r="C92" s="100">
        <f t="shared" si="10"/>
        <v>6.4536710642047829E-2</v>
      </c>
      <c r="D92" s="20">
        <f t="shared" si="11"/>
        <v>351.86967394582382</v>
      </c>
      <c r="E92">
        <f t="shared" si="8"/>
        <v>999.99999999999977</v>
      </c>
      <c r="F92" s="2" t="str">
        <f>IF(OR(C92 &gt;= InterventionThreshold*InitialPopulationSize, COUNTBLANK(F$2:F91)&lt;A92), "Intervention", "")</f>
        <v>Intervention</v>
      </c>
    </row>
    <row r="93" spans="1:6">
      <c r="A93" s="22">
        <f t="shared" si="7"/>
        <v>91</v>
      </c>
      <c r="B93" s="18">
        <f t="shared" si="9"/>
        <v>648.03609427916388</v>
      </c>
      <c r="C93" s="100">
        <f t="shared" si="10"/>
        <v>5.680048283961061E-2</v>
      </c>
      <c r="D93" s="20">
        <f t="shared" si="11"/>
        <v>351.90710523799623</v>
      </c>
      <c r="E93">
        <f t="shared" si="8"/>
        <v>999.99999999999977</v>
      </c>
      <c r="F93" s="2" t="str">
        <f>IF(OR(C93 &gt;= InterventionThreshold*InitialPopulationSize, COUNTBLANK(F$2:F92)&lt;A93), "Intervention", "")</f>
        <v>Intervention</v>
      </c>
    </row>
    <row r="94" spans="1:6">
      <c r="A94" s="22">
        <f t="shared" si="7"/>
        <v>92</v>
      </c>
      <c r="B94" s="18">
        <f t="shared" si="9"/>
        <v>648.0099600573966</v>
      </c>
      <c r="C94" s="100">
        <f t="shared" si="10"/>
        <v>4.9990424559948329E-2</v>
      </c>
      <c r="D94" s="20">
        <f t="shared" si="11"/>
        <v>351.94004951804322</v>
      </c>
      <c r="E94">
        <f t="shared" si="8"/>
        <v>999.99999999999977</v>
      </c>
      <c r="F94" s="2" t="str">
        <f>IF(OR(C94 &gt;= InterventionThreshold*InitialPopulationSize, COUNTBLANK(F$2:F93)&lt;A94), "Intervention", "")</f>
        <v>Intervention</v>
      </c>
    </row>
    <row r="95" spans="1:6">
      <c r="A95" s="22">
        <f t="shared" si="7"/>
        <v>93</v>
      </c>
      <c r="B95" s="18">
        <f t="shared" si="9"/>
        <v>647.98696010935078</v>
      </c>
      <c r="C95" s="100">
        <f t="shared" si="10"/>
        <v>4.3995926361042839E-2</v>
      </c>
      <c r="D95" s="20">
        <f t="shared" si="11"/>
        <v>351.96904396428801</v>
      </c>
      <c r="E95">
        <f t="shared" si="8"/>
        <v>999.99999999999977</v>
      </c>
      <c r="F95" s="2" t="str">
        <f>IF(OR(C95 &gt;= InterventionThreshold*InitialPopulationSize, COUNTBLANK(F$2:F94)&lt;A95), "Intervention", "")</f>
        <v>Intervention</v>
      </c>
    </row>
    <row r="96" spans="1:6">
      <c r="A96" s="22">
        <f t="shared" si="7"/>
        <v>94</v>
      </c>
      <c r="B96" s="18">
        <f t="shared" si="9"/>
        <v>647.96671887087905</v>
      </c>
      <c r="C96" s="100">
        <f t="shared" si="10"/>
        <v>3.8719527543357765E-2</v>
      </c>
      <c r="D96" s="20">
        <f t="shared" si="11"/>
        <v>351.9945616015774</v>
      </c>
      <c r="E96">
        <f t="shared" si="8"/>
        <v>999.99999999999977</v>
      </c>
      <c r="F96" s="2" t="str">
        <f>IF(OR(C96 &gt;= InterventionThreshold*InitialPopulationSize, COUNTBLANK(F$2:F95)&lt;A96), "Intervention", "")</f>
        <v>Intervention</v>
      </c>
    </row>
    <row r="97" spans="1:6">
      <c r="A97" s="22">
        <f t="shared" si="7"/>
        <v>95</v>
      </c>
      <c r="B97" s="18">
        <f t="shared" si="9"/>
        <v>647.94890570557391</v>
      </c>
      <c r="C97" s="100">
        <f t="shared" si="10"/>
        <v>3.4075366873345378E-2</v>
      </c>
      <c r="D97" s="20">
        <f t="shared" si="11"/>
        <v>352.01701892755256</v>
      </c>
      <c r="E97">
        <f t="shared" si="8"/>
        <v>999.99999999999977</v>
      </c>
      <c r="F97" s="2" t="str">
        <f>IF(OR(C97 &gt;= InterventionThreshold*InitialPopulationSize, COUNTBLANK(F$2:F96)&lt;A97), "Intervention", "")</f>
        <v>Intervention</v>
      </c>
    </row>
    <row r="98" spans="1:6">
      <c r="A98" s="22">
        <f t="shared" si="7"/>
        <v>96</v>
      </c>
      <c r="B98" s="18">
        <f t="shared" si="9"/>
        <v>647.93322954693315</v>
      </c>
      <c r="C98" s="100">
        <f t="shared" si="10"/>
        <v>2.9987812727546134E-2</v>
      </c>
      <c r="D98" s="20">
        <f t="shared" si="11"/>
        <v>352.03678264033908</v>
      </c>
      <c r="E98">
        <f t="shared" si="8"/>
        <v>999.99999999999977</v>
      </c>
      <c r="F98" s="2" t="str">
        <f>IF(OR(C98 &gt;= InterventionThreshold*InitialPopulationSize, COUNTBLANK(F$2:F97)&lt;A98), "Intervention", "")</f>
        <v>Intervention</v>
      </c>
    </row>
    <row r="99" spans="1:6">
      <c r="A99" s="22">
        <f t="shared" si="7"/>
        <v>97</v>
      </c>
      <c r="B99" s="18">
        <f t="shared" si="9"/>
        <v>647.91943417568632</v>
      </c>
      <c r="C99" s="100">
        <f t="shared" si="10"/>
        <v>2.6390252592370766E-2</v>
      </c>
      <c r="D99" s="20">
        <f t="shared" si="11"/>
        <v>352.05417557172103</v>
      </c>
      <c r="E99">
        <f>SUM(B99:D99)</f>
        <v>999.99999999999977</v>
      </c>
      <c r="F99" s="2" t="str">
        <f>IF(OR(C99 &gt;= InterventionThreshold*InitialPopulationSize, COUNTBLANK(F$2:F98)&lt;A99), "Intervention", "")</f>
        <v>Intervention</v>
      </c>
    </row>
    <row r="100" spans="1:6">
      <c r="A100" s="22">
        <f t="shared" si="7"/>
        <v>98</v>
      </c>
      <c r="B100" s="18">
        <f t="shared" si="9"/>
        <v>647.90729405784191</v>
      </c>
      <c r="C100" s="100">
        <f t="shared" si="10"/>
        <v>2.3224023933251368E-2</v>
      </c>
      <c r="D100" s="20">
        <f t="shared" si="11"/>
        <v>352.0694819182246</v>
      </c>
      <c r="E100">
        <f>SUM(B100:D100)</f>
        <v>999.99999999999977</v>
      </c>
      <c r="F100" s="2" t="str">
        <f>IF(OR(C100 &gt;= InterventionThreshold*InitialPopulationSize, COUNTBLANK(F$2:F99)&lt;A100), "Intervention", "")</f>
        <v>Intervention</v>
      </c>
    </row>
    <row r="101" spans="1:6">
      <c r="A101" s="22">
        <f t="shared" si="7"/>
        <v>99</v>
      </c>
      <c r="B101" s="18">
        <f t="shared" si="9"/>
        <v>647.89661067754423</v>
      </c>
      <c r="C101" s="100">
        <f t="shared" si="10"/>
        <v>2.0437470349612075E-2</v>
      </c>
      <c r="D101" s="20">
        <f t="shared" si="11"/>
        <v>352.08295185210591</v>
      </c>
      <c r="E101">
        <f>SUM(B101:D101)</f>
        <v>999.99999999999977</v>
      </c>
      <c r="F101" s="2" t="str">
        <f>IF(OR(C101 &gt;= InterventionThreshold*InitialPopulationSize, COUNTBLANK(F$2:F100)&lt;A101), "Intervention", "")</f>
        <v>Intervention</v>
      </c>
    </row>
    <row r="102" spans="1:6">
      <c r="A102" s="22">
        <f t="shared" si="7"/>
        <v>100</v>
      </c>
      <c r="B102" s="18">
        <f t="shared" si="9"/>
        <v>647.88720930642728</v>
      </c>
      <c r="C102" s="100">
        <f t="shared" si="10"/>
        <v>1.7985108663775964E-2</v>
      </c>
      <c r="D102" s="20">
        <f t="shared" si="11"/>
        <v>352.09480558490867</v>
      </c>
      <c r="E102">
        <f>SUM(B102:D102)</f>
        <v>999.99999999999977</v>
      </c>
      <c r="F102" s="2" t="str">
        <f>IF(OR(C102 &gt;= InterventionThreshold*InitialPopulationSize, COUNTBLANK(F$2:F101)&lt;A102), "Intervention", "")</f>
        <v>Intervention</v>
      </c>
    </row>
  </sheetData>
  <mergeCells count="1">
    <mergeCell ref="H17:L45"/>
  </mergeCells>
  <phoneticPr fontId="5"/>
  <conditionalFormatting sqref="A1:A102">
    <cfRule type="expression" dxfId="4" priority="1" stopIfTrue="1">
      <formula>F1="Intervention"</formula>
    </cfRule>
  </conditionalFormatting>
  <conditionalFormatting sqref="B1:B102 C1">
    <cfRule type="expression" dxfId="3" priority="2" stopIfTrue="1">
      <formula>$F1="Intervention"</formula>
    </cfRule>
  </conditionalFormatting>
  <conditionalFormatting sqref="D1:D102">
    <cfRule type="expression" dxfId="2" priority="3" stopIfTrue="1">
      <formula>$F1="Intervention"</formula>
    </cfRule>
  </conditionalFormatting>
  <conditionalFormatting sqref="C26:C102">
    <cfRule type="expression" dxfId="1" priority="4" stopIfTrue="1">
      <formula>$F26="Intervention"</formula>
    </cfRule>
  </conditionalFormatting>
  <conditionalFormatting sqref="C2:C25">
    <cfRule type="expression" dxfId="0" priority="5" stopIfTrue="1">
      <formula>$F2="Intervention"</formula>
    </cfRule>
  </conditionalFormatting>
  <pageMargins left="0.75" right="0.75" top="1" bottom="1" header="0.5" footer="0.5"/>
  <pageSetup paperSize="0"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2050" r:id="rId3" name="Scroll Bar 2">
              <controlPr defaultSize="0" autoPict="0">
                <anchor moveWithCells="1">
                  <from>
                    <xdr:col>9</xdr:col>
                    <xdr:colOff>127000</xdr:colOff>
                    <xdr:row>1</xdr:row>
                    <xdr:rowOff>152400</xdr:rowOff>
                  </from>
                  <to>
                    <xdr:col>10</xdr:col>
                    <xdr:colOff>342900</xdr:colOff>
                    <xdr:row>3</xdr:row>
                    <xdr:rowOff>12700</xdr:rowOff>
                  </to>
                </anchor>
              </controlPr>
            </control>
          </mc:Choice>
          <mc:Fallback/>
        </mc:AlternateContent>
        <mc:AlternateContent xmlns:mc="http://schemas.openxmlformats.org/markup-compatibility/2006">
          <mc:Choice Requires="x14">
            <control shapeId="2051" r:id="rId4" name="Scroll Bar 3">
              <controlPr defaultSize="0" autoPict="0">
                <anchor moveWithCells="1">
                  <from>
                    <xdr:col>9</xdr:col>
                    <xdr:colOff>139700</xdr:colOff>
                    <xdr:row>3</xdr:row>
                    <xdr:rowOff>12700</xdr:rowOff>
                  </from>
                  <to>
                    <xdr:col>10</xdr:col>
                    <xdr:colOff>355600</xdr:colOff>
                    <xdr:row>4</xdr:row>
                    <xdr:rowOff>38100</xdr:rowOff>
                  </to>
                </anchor>
              </controlPr>
            </control>
          </mc:Choice>
          <mc:Fallback/>
        </mc:AlternateContent>
        <mc:AlternateContent xmlns:mc="http://schemas.openxmlformats.org/markup-compatibility/2006">
          <mc:Choice Requires="x14">
            <control shapeId="2052" r:id="rId5" name="Scroll Bar 4">
              <controlPr defaultSize="0" autoPict="0">
                <anchor moveWithCells="1">
                  <from>
                    <xdr:col>9</xdr:col>
                    <xdr:colOff>101600</xdr:colOff>
                    <xdr:row>6</xdr:row>
                    <xdr:rowOff>0</xdr:rowOff>
                  </from>
                  <to>
                    <xdr:col>10</xdr:col>
                    <xdr:colOff>317500</xdr:colOff>
                    <xdr:row>7</xdr:row>
                    <xdr:rowOff>25400</xdr:rowOff>
                  </to>
                </anchor>
              </controlPr>
            </control>
          </mc:Choice>
          <mc:Fallback/>
        </mc:AlternateContent>
        <mc:AlternateContent xmlns:mc="http://schemas.openxmlformats.org/markup-compatibility/2006">
          <mc:Choice Requires="x14">
            <control shapeId="2053" r:id="rId6" name="Scroll Bar 5">
              <controlPr defaultSize="0" autoPict="0">
                <anchor moveWithCells="1">
                  <from>
                    <xdr:col>9</xdr:col>
                    <xdr:colOff>101600</xdr:colOff>
                    <xdr:row>7</xdr:row>
                    <xdr:rowOff>12700</xdr:rowOff>
                  </from>
                  <to>
                    <xdr:col>10</xdr:col>
                    <xdr:colOff>317500</xdr:colOff>
                    <xdr:row>8</xdr:row>
                    <xdr:rowOff>38100</xdr:rowOff>
                  </to>
                </anchor>
              </controlPr>
            </control>
          </mc:Choice>
          <mc:Fallback/>
        </mc:AlternateContent>
        <mc:AlternateContent xmlns:mc="http://schemas.openxmlformats.org/markup-compatibility/2006">
          <mc:Choice Requires="x14">
            <control shapeId="2054" r:id="rId7" name="Scroll Bar 6">
              <controlPr defaultSize="0" autoPict="0">
                <anchor moveWithCells="1">
                  <from>
                    <xdr:col>9</xdr:col>
                    <xdr:colOff>76200</xdr:colOff>
                    <xdr:row>9</xdr:row>
                    <xdr:rowOff>152400</xdr:rowOff>
                  </from>
                  <to>
                    <xdr:col>10</xdr:col>
                    <xdr:colOff>292100</xdr:colOff>
                    <xdr:row>11</xdr:row>
                    <xdr:rowOff>12700</xdr:rowOff>
                  </to>
                </anchor>
              </controlPr>
            </control>
          </mc:Choice>
          <mc:Fallback/>
        </mc:AlternateContent>
        <mc:AlternateContent xmlns:mc="http://schemas.openxmlformats.org/markup-compatibility/2006">
          <mc:Choice Requires="x14">
            <control shapeId="2055" r:id="rId8" name="Scroll Bar 7">
              <controlPr defaultSize="0" autoPict="0">
                <anchor moveWithCells="1">
                  <from>
                    <xdr:col>9</xdr:col>
                    <xdr:colOff>88900</xdr:colOff>
                    <xdr:row>11</xdr:row>
                    <xdr:rowOff>0</xdr:rowOff>
                  </from>
                  <to>
                    <xdr:col>10</xdr:col>
                    <xdr:colOff>304800</xdr:colOff>
                    <xdr:row>12</xdr:row>
                    <xdr:rowOff>25400</xdr:rowOff>
                  </to>
                </anchor>
              </controlPr>
            </control>
          </mc:Choice>
          <mc:Fallback/>
        </mc:AlternateContent>
        <mc:AlternateContent xmlns:mc="http://schemas.openxmlformats.org/markup-compatibility/2006">
          <mc:Choice Requires="x14">
            <control shapeId="2062" r:id="rId9" name="Scroll Bar 14">
              <controlPr defaultSize="0" autoPict="0">
                <anchor moveWithCells="1">
                  <from>
                    <xdr:col>9</xdr:col>
                    <xdr:colOff>88900</xdr:colOff>
                    <xdr:row>12</xdr:row>
                    <xdr:rowOff>12700</xdr:rowOff>
                  </from>
                  <to>
                    <xdr:col>10</xdr:col>
                    <xdr:colOff>304800</xdr:colOff>
                    <xdr:row>13</xdr:row>
                    <xdr:rowOff>38100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2"/>
  <sheetViews>
    <sheetView topLeftCell="B1" workbookViewId="0">
      <selection activeCell="O23" sqref="O23"/>
    </sheetView>
  </sheetViews>
  <sheetFormatPr baseColWidth="10" defaultRowHeight="13" x14ac:dyDescent="0"/>
  <cols>
    <col min="1" max="1" width="7.28515625" style="7" customWidth="1"/>
    <col min="2" max="2" width="13" customWidth="1"/>
    <col min="4" max="4" width="14.42578125" customWidth="1"/>
    <col min="7" max="7" width="23.42578125" customWidth="1"/>
    <col min="8" max="8" width="11.42578125" customWidth="1"/>
  </cols>
  <sheetData>
    <row r="1" spans="1:12">
      <c r="A1" s="21" t="s">
        <v>9</v>
      </c>
      <c r="B1" s="17" t="s">
        <v>10</v>
      </c>
      <c r="C1" s="71" t="s">
        <v>11</v>
      </c>
      <c r="D1" s="19" t="s">
        <v>12</v>
      </c>
      <c r="E1" s="2" t="s">
        <v>13</v>
      </c>
      <c r="F1" s="2"/>
      <c r="G1" s="3" t="s">
        <v>14</v>
      </c>
      <c r="I1" s="8"/>
    </row>
    <row r="2" spans="1:12">
      <c r="A2" s="22">
        <v>0</v>
      </c>
      <c r="B2" s="18">
        <f>InitialPopulationSize * (1 - InitialPercentInfected - InitialPercentRecovered)</f>
        <v>990</v>
      </c>
      <c r="C2" s="72">
        <f>InitialPopulationSize * InitialPercentInfected</f>
        <v>10</v>
      </c>
      <c r="D2" s="20">
        <f>InitialPopulationSize * InitialPercentRecovered</f>
        <v>0</v>
      </c>
      <c r="E2" s="59">
        <f>InitialPopulationSize</f>
        <v>1000</v>
      </c>
      <c r="G2" t="s">
        <v>17</v>
      </c>
      <c r="H2">
        <v>1000</v>
      </c>
      <c r="I2" s="8"/>
    </row>
    <row r="3" spans="1:12">
      <c r="A3" s="22">
        <f t="shared" ref="A3:A34" si="0">A2+1</f>
        <v>1</v>
      </c>
      <c r="B3" s="18">
        <f>B2 - TransmissionRate * B2 * C2/(B2+C2+D2) - NaturalBirthDeathRate*B2 + NaturalBirthDeathRate*(B2+C2+D2)</f>
        <v>983.048</v>
      </c>
      <c r="C3" s="72">
        <f>C2 + TransmissionRate * B2 * C2/(B2+C2+D2) - RecoveryRate * C2 - NaturalBirthDeathRate * C2 - InfectionDeathRate*C2</f>
        <v>13.952</v>
      </c>
      <c r="D3" s="20">
        <f>D2 + RecoveryRate * C2 - NaturalBirthDeathRate*D2</f>
        <v>2.5</v>
      </c>
      <c r="E3" s="59">
        <f t="shared" ref="E3:E34" si="1">SUM(B3:D3)</f>
        <v>999.5</v>
      </c>
      <c r="G3" t="s">
        <v>16</v>
      </c>
      <c r="H3" s="4">
        <f>I3/1000</f>
        <v>0.01</v>
      </c>
      <c r="I3" s="8">
        <v>10</v>
      </c>
    </row>
    <row r="4" spans="1:12">
      <c r="A4" s="22">
        <f t="shared" si="0"/>
        <v>2</v>
      </c>
      <c r="B4" s="18">
        <f t="shared" ref="B4:B67" si="2">B3 - TransmissionRate * B3 * C3/(B3+C3+D3) - NaturalBirthDeathRate*B3 + NaturalBirthDeathRate*(B3+C3+D3)</f>
        <v>973.48311678531275</v>
      </c>
      <c r="C4" s="72">
        <f t="shared" ref="C4:C67" si="3">C3 + TransmissionRate * B3 * C3/(B3+C3+D3) - RecoveryRate * C3 - NaturalBirthDeathRate * C3 - InfectionDeathRate*C3</f>
        <v>19.400033214687348</v>
      </c>
      <c r="D4" s="20">
        <f t="shared" ref="D4:D67" si="4">D3 + RecoveryRate * C3 - NaturalBirthDeathRate*D3</f>
        <v>5.9192499999999999</v>
      </c>
      <c r="E4" s="59">
        <f t="shared" si="1"/>
        <v>998.80240000000015</v>
      </c>
      <c r="G4" t="s">
        <v>15</v>
      </c>
      <c r="H4" s="4">
        <f>I4/1000</f>
        <v>0</v>
      </c>
      <c r="I4" s="8">
        <v>0</v>
      </c>
    </row>
    <row r="5" spans="1:12">
      <c r="A5" s="22">
        <f t="shared" si="0"/>
        <v>3</v>
      </c>
      <c r="B5" s="18">
        <f t="shared" si="2"/>
        <v>960.37637507087823</v>
      </c>
      <c r="C5" s="72">
        <f t="shared" si="3"/>
        <v>26.84954433971571</v>
      </c>
      <c r="D5" s="20">
        <f t="shared" si="4"/>
        <v>10.606478928671837</v>
      </c>
      <c r="E5" s="59">
        <f t="shared" si="1"/>
        <v>997.83239833926586</v>
      </c>
      <c r="I5" s="8"/>
    </row>
    <row r="6" spans="1:12">
      <c r="A6" s="22">
        <f t="shared" si="0"/>
        <v>4</v>
      </c>
      <c r="B6" s="18">
        <f t="shared" si="2"/>
        <v>942.54198745709232</v>
      </c>
      <c r="C6" s="72">
        <f t="shared" si="3"/>
        <v>36.920746822125381</v>
      </c>
      <c r="D6" s="20">
        <f t="shared" si="4"/>
        <v>17.027186843062289</v>
      </c>
      <c r="E6" s="59">
        <f t="shared" si="1"/>
        <v>996.48992112227995</v>
      </c>
      <c r="G6" s="1" t="s">
        <v>18</v>
      </c>
      <c r="I6" s="8"/>
    </row>
    <row r="7" spans="1:12">
      <c r="A7" s="22">
        <f t="shared" si="0"/>
        <v>5</v>
      </c>
      <c r="B7" s="18">
        <f t="shared" si="2"/>
        <v>918.53254466923988</v>
      </c>
      <c r="C7" s="72">
        <f t="shared" si="3"/>
        <v>50.322213201524413</v>
      </c>
      <c r="D7" s="20">
        <f t="shared" si="4"/>
        <v>25.789125910409421</v>
      </c>
      <c r="E7" s="59">
        <f t="shared" si="1"/>
        <v>994.64388378117371</v>
      </c>
      <c r="G7" s="5" t="s">
        <v>19</v>
      </c>
      <c r="H7" s="6">
        <f>I7/100</f>
        <v>0.73</v>
      </c>
      <c r="I7" s="8">
        <v>73</v>
      </c>
    </row>
    <row r="8" spans="1:12">
      <c r="A8" s="22">
        <f t="shared" si="0"/>
        <v>6</v>
      </c>
      <c r="B8" s="18">
        <f t="shared" si="2"/>
        <v>886.7014134762502</v>
      </c>
      <c r="C8" s="72">
        <f t="shared" si="3"/>
        <v>67.765881396593002</v>
      </c>
      <c r="D8" s="20">
        <f t="shared" si="4"/>
        <v>37.660478248254265</v>
      </c>
      <c r="E8" s="59">
        <f t="shared" si="1"/>
        <v>992.12777312109756</v>
      </c>
      <c r="G8" s="5" t="s">
        <v>20</v>
      </c>
      <c r="H8" s="6">
        <f>I8/100</f>
        <v>0.25</v>
      </c>
      <c r="I8" s="8">
        <v>25</v>
      </c>
    </row>
    <row r="9" spans="1:12">
      <c r="A9" s="22">
        <f t="shared" si="0"/>
        <v>7</v>
      </c>
      <c r="B9" s="18">
        <f t="shared" si="2"/>
        <v>845.38827354125578</v>
      </c>
      <c r="C9" s="72">
        <f t="shared" si="3"/>
        <v>89.784920064436534</v>
      </c>
      <c r="D9" s="20">
        <f t="shared" si="4"/>
        <v>53.566285445575517</v>
      </c>
      <c r="E9" s="59">
        <f t="shared" si="1"/>
        <v>988.73947905126784</v>
      </c>
    </row>
    <row r="10" spans="1:12">
      <c r="A10" s="22">
        <f t="shared" si="0"/>
        <v>8</v>
      </c>
      <c r="B10" s="18">
        <f t="shared" si="2"/>
        <v>793.29011194709221</v>
      </c>
      <c r="C10" s="72">
        <f t="shared" si="3"/>
        <v>116.42067848902252</v>
      </c>
      <c r="D10" s="20">
        <f t="shared" si="4"/>
        <v>74.539442611931321</v>
      </c>
      <c r="E10" s="59">
        <f t="shared" si="1"/>
        <v>984.25023304804608</v>
      </c>
      <c r="G10" s="1" t="s">
        <v>27</v>
      </c>
      <c r="I10" s="8"/>
    </row>
    <row r="11" spans="1:12">
      <c r="A11" s="22">
        <f t="shared" si="0"/>
        <v>9</v>
      </c>
      <c r="B11" s="18">
        <f t="shared" si="2"/>
        <v>730.0432613999792</v>
      </c>
      <c r="C11" s="72">
        <f t="shared" si="3"/>
        <v>146.7911601612569</v>
      </c>
      <c r="D11" s="20">
        <f t="shared" si="4"/>
        <v>101.59477756235884</v>
      </c>
      <c r="E11" s="59">
        <f t="shared" si="1"/>
        <v>978.42919912359503</v>
      </c>
      <c r="G11" t="s">
        <v>28</v>
      </c>
      <c r="H11" s="4">
        <f>I11/2000</f>
        <v>2.75E-2</v>
      </c>
      <c r="I11" s="8">
        <v>55</v>
      </c>
    </row>
    <row r="12" spans="1:12">
      <c r="A12" s="22">
        <f t="shared" si="0"/>
        <v>10</v>
      </c>
      <c r="B12" s="18">
        <f t="shared" si="2"/>
        <v>656.9195508533146</v>
      </c>
      <c r="C12" s="72">
        <f t="shared" si="3"/>
        <v>178.67137904250924</v>
      </c>
      <c r="D12" s="20">
        <f t="shared" si="4"/>
        <v>135.49871121970821</v>
      </c>
      <c r="E12" s="59">
        <f t="shared" si="1"/>
        <v>971.089641115532</v>
      </c>
      <c r="G12" t="s">
        <v>29</v>
      </c>
      <c r="H12" s="102">
        <f>I12/100</f>
        <v>0.05</v>
      </c>
      <c r="I12" s="16">
        <v>5</v>
      </c>
      <c r="J12" s="9"/>
      <c r="K12" s="9"/>
      <c r="L12" s="9"/>
    </row>
    <row r="13" spans="1:12">
      <c r="A13" s="22">
        <f t="shared" si="0"/>
        <v>11</v>
      </c>
      <c r="B13" s="18">
        <f t="shared" si="2"/>
        <v>577.32629546913734</v>
      </c>
      <c r="C13" s="72">
        <f t="shared" si="3"/>
        <v>208.38943527247562</v>
      </c>
      <c r="D13" s="20">
        <f t="shared" si="4"/>
        <v>176.44034142179353</v>
      </c>
      <c r="E13" s="59">
        <f t="shared" si="1"/>
        <v>962.15607216340652</v>
      </c>
      <c r="G13" s="9"/>
      <c r="H13" s="9"/>
      <c r="I13" s="9"/>
      <c r="J13" s="9"/>
      <c r="K13" s="9"/>
      <c r="L13" s="9"/>
    </row>
    <row r="14" spans="1:12">
      <c r="A14" s="22">
        <f t="shared" si="0"/>
        <v>12</v>
      </c>
      <c r="B14" s="18">
        <f t="shared" si="2"/>
        <v>496.62937911907341</v>
      </c>
      <c r="C14" s="72">
        <f t="shared" si="3"/>
        <v>231.4216304298962</v>
      </c>
      <c r="D14" s="20">
        <f t="shared" si="4"/>
        <v>223.68559085081313</v>
      </c>
      <c r="E14" s="59">
        <f t="shared" si="1"/>
        <v>951.73660039978279</v>
      </c>
      <c r="G14" s="9"/>
      <c r="H14" s="9"/>
      <c r="I14" s="9"/>
      <c r="J14" s="9"/>
      <c r="K14" s="9"/>
      <c r="L14" s="9"/>
    </row>
    <row r="15" spans="1:12">
      <c r="A15" s="22">
        <f t="shared" si="0"/>
        <v>13</v>
      </c>
      <c r="B15" s="18">
        <f t="shared" si="2"/>
        <v>420.99074197469361</v>
      </c>
      <c r="C15" s="72">
        <f t="shared" si="3"/>
        <v>243.78513219370441</v>
      </c>
      <c r="D15" s="20">
        <f t="shared" si="4"/>
        <v>275.38964470988981</v>
      </c>
      <c r="E15" s="59">
        <f t="shared" si="1"/>
        <v>940.1655188782878</v>
      </c>
      <c r="G15" s="16">
        <f>SUM(I2:I12)</f>
        <v>168</v>
      </c>
      <c r="H15" s="70"/>
      <c r="I15" s="70"/>
      <c r="J15" s="70"/>
      <c r="K15" s="70"/>
      <c r="L15" s="70"/>
    </row>
    <row r="16" spans="1:12">
      <c r="A16" s="22">
        <f t="shared" si="0"/>
        <v>14</v>
      </c>
      <c r="B16" s="18">
        <f t="shared" si="2"/>
        <v>355.57906210745284</v>
      </c>
      <c r="C16" s="72">
        <f t="shared" si="3"/>
        <v>243.63448763235581</v>
      </c>
      <c r="D16" s="20">
        <f t="shared" si="4"/>
        <v>328.76271252879394</v>
      </c>
      <c r="E16" s="59">
        <f t="shared" si="1"/>
        <v>927.97626226860257</v>
      </c>
      <c r="G16" s="70"/>
      <c r="H16" s="70"/>
      <c r="I16" s="70"/>
      <c r="J16" s="70"/>
      <c r="K16" s="70"/>
      <c r="L16" s="70"/>
    </row>
    <row r="17" spans="1:12">
      <c r="A17" s="22">
        <f t="shared" si="0"/>
        <v>15</v>
      </c>
      <c r="B17" s="18">
        <f t="shared" si="2"/>
        <v>303.17075751179817</v>
      </c>
      <c r="C17" s="72">
        <f t="shared" si="3"/>
        <v>231.99342053284553</v>
      </c>
      <c r="D17" s="20">
        <f t="shared" si="4"/>
        <v>380.63035984234108</v>
      </c>
      <c r="E17" s="59">
        <f t="shared" si="1"/>
        <v>915.7945378869847</v>
      </c>
      <c r="G17" s="70"/>
      <c r="H17" s="70"/>
      <c r="I17" s="70"/>
      <c r="J17" s="70"/>
      <c r="K17" s="70"/>
      <c r="L17" s="70"/>
    </row>
    <row r="18" spans="1:12">
      <c r="A18" s="22">
        <f t="shared" si="0"/>
        <v>16</v>
      </c>
      <c r="B18" s="18">
        <f t="shared" si="2"/>
        <v>263.95343277564626</v>
      </c>
      <c r="C18" s="72">
        <f t="shared" si="3"/>
        <v>212.08005400480815</v>
      </c>
      <c r="D18" s="20">
        <f t="shared" si="4"/>
        <v>428.16138007988809</v>
      </c>
      <c r="E18" s="59">
        <f t="shared" si="1"/>
        <v>904.19486686034247</v>
      </c>
      <c r="G18" s="70"/>
      <c r="H18" s="70"/>
      <c r="I18" s="70"/>
      <c r="J18" s="70"/>
      <c r="K18" s="70"/>
      <c r="L18" s="70"/>
    </row>
    <row r="19" spans="1:12">
      <c r="A19" s="22">
        <f t="shared" si="0"/>
        <v>17</v>
      </c>
      <c r="B19" s="18">
        <f t="shared" si="2"/>
        <v>236.365324885223</v>
      </c>
      <c r="C19" s="72">
        <f t="shared" si="3"/>
        <v>187.81858364598583</v>
      </c>
      <c r="D19" s="20">
        <f t="shared" si="4"/>
        <v>469.40695562889317</v>
      </c>
      <c r="E19" s="59">
        <f t="shared" si="1"/>
        <v>893.590864160102</v>
      </c>
      <c r="G19" s="70"/>
      <c r="H19" s="70"/>
      <c r="I19" s="70"/>
      <c r="J19" s="70"/>
      <c r="K19" s="70"/>
      <c r="L19" s="70"/>
    </row>
    <row r="20" spans="1:12">
      <c r="A20" s="22">
        <f t="shared" si="0"/>
        <v>18</v>
      </c>
      <c r="B20" s="18">
        <f t="shared" si="2"/>
        <v>218.17245859181565</v>
      </c>
      <c r="C20" s="72">
        <f t="shared" si="3"/>
        <v>162.57456612539198</v>
      </c>
      <c r="D20" s="20">
        <f t="shared" si="4"/>
        <v>503.4529102605951</v>
      </c>
      <c r="E20" s="59">
        <f t="shared" si="1"/>
        <v>884.19993497780274</v>
      </c>
      <c r="G20" s="70"/>
      <c r="H20" s="70"/>
      <c r="I20" s="70"/>
      <c r="J20" s="70"/>
      <c r="K20" s="70"/>
      <c r="L20" s="70"/>
    </row>
    <row r="21" spans="1:12">
      <c r="A21" s="22">
        <f t="shared" si="0"/>
        <v>19</v>
      </c>
      <c r="B21" s="18">
        <f t="shared" si="2"/>
        <v>207.20458419331206</v>
      </c>
      <c r="C21" s="72">
        <f t="shared" si="3"/>
        <v>138.61502571844434</v>
      </c>
      <c r="D21" s="20">
        <f t="shared" si="4"/>
        <v>530.2515967597767</v>
      </c>
      <c r="E21" s="59">
        <f t="shared" si="1"/>
        <v>876.0712066715331</v>
      </c>
      <c r="G21" s="70"/>
      <c r="H21" s="70"/>
      <c r="I21" s="70"/>
      <c r="J21" s="70"/>
      <c r="K21" s="70"/>
      <c r="L21" s="70"/>
    </row>
    <row r="22" spans="1:12">
      <c r="A22" s="22">
        <f t="shared" si="0"/>
        <v>20</v>
      </c>
      <c r="B22" s="18">
        <f t="shared" si="2"/>
        <v>201.66563774255849</v>
      </c>
      <c r="C22" s="72">
        <f t="shared" si="3"/>
        <v>117.15138336455848</v>
      </c>
      <c r="D22" s="20">
        <f t="shared" si="4"/>
        <v>550.32343427849401</v>
      </c>
      <c r="E22" s="59">
        <f t="shared" si="1"/>
        <v>869.14045538561095</v>
      </c>
      <c r="G22" s="70"/>
      <c r="H22" s="70"/>
      <c r="I22" s="70"/>
      <c r="J22" s="70"/>
      <c r="K22" s="70"/>
      <c r="L22" s="70"/>
    </row>
    <row r="23" spans="1:12">
      <c r="A23" s="22">
        <f t="shared" si="0"/>
        <v>21</v>
      </c>
      <c r="B23" s="18">
        <f t="shared" si="2"/>
        <v>200.17797189906537</v>
      </c>
      <c r="C23" s="72">
        <f t="shared" si="3"/>
        <v>98.627528641342636</v>
      </c>
      <c r="D23" s="20">
        <f t="shared" si="4"/>
        <v>564.47738567697502</v>
      </c>
      <c r="E23" s="59">
        <f t="shared" si="1"/>
        <v>863.28288621738307</v>
      </c>
      <c r="G23" s="70"/>
      <c r="H23" s="70"/>
      <c r="I23" s="70"/>
      <c r="J23" s="70"/>
      <c r="K23" s="70"/>
      <c r="L23" s="70"/>
    </row>
    <row r="24" spans="1:12">
      <c r="A24" s="22">
        <f t="shared" si="0"/>
        <v>22</v>
      </c>
      <c r="B24" s="18">
        <f t="shared" si="2"/>
        <v>201.71844388098827</v>
      </c>
      <c r="C24" s="72">
        <f t="shared" si="3"/>
        <v>83.02192617313375</v>
      </c>
      <c r="D24" s="20">
        <f t="shared" si="4"/>
        <v>573.61113973119382</v>
      </c>
      <c r="E24" s="59">
        <f t="shared" si="1"/>
        <v>858.35150978531578</v>
      </c>
      <c r="G24" s="70"/>
      <c r="H24" s="70"/>
      <c r="I24" s="70"/>
      <c r="J24" s="70"/>
      <c r="K24" s="70"/>
      <c r="L24" s="70"/>
    </row>
    <row r="25" spans="1:12">
      <c r="A25" s="22">
        <f t="shared" si="0"/>
        <v>23</v>
      </c>
      <c r="B25" s="18">
        <f t="shared" si="2"/>
        <v>205.53302947574082</v>
      </c>
      <c r="C25" s="72">
        <f t="shared" si="3"/>
        <v>70.075069069048908</v>
      </c>
      <c r="D25" s="20">
        <f t="shared" si="4"/>
        <v>578.5923149318694</v>
      </c>
      <c r="E25" s="59">
        <f t="shared" si="1"/>
        <v>854.20041347665915</v>
      </c>
      <c r="G25" s="70"/>
      <c r="H25" s="70"/>
      <c r="I25" s="70"/>
      <c r="J25" s="70"/>
      <c r="K25" s="70"/>
      <c r="L25" s="70"/>
    </row>
    <row r="26" spans="1:12">
      <c r="A26" s="22">
        <f t="shared" si="0"/>
        <v>24</v>
      </c>
      <c r="B26" s="18">
        <f t="shared" si="2"/>
        <v>211.06279436751626</v>
      </c>
      <c r="C26" s="72">
        <f t="shared" si="3"/>
        <v>59.434072117185181</v>
      </c>
      <c r="D26" s="20">
        <f t="shared" si="4"/>
        <v>580.19979353850522</v>
      </c>
      <c r="E26" s="59">
        <f t="shared" si="1"/>
        <v>850.69666002320673</v>
      </c>
      <c r="G26" s="70"/>
      <c r="H26" s="70"/>
      <c r="I26" s="70"/>
      <c r="J26" s="70"/>
      <c r="K26" s="70"/>
      <c r="L26" s="70"/>
    </row>
    <row r="27" spans="1:12">
      <c r="A27" s="22">
        <f t="shared" si="0"/>
        <v>25</v>
      </c>
      <c r="B27" s="18">
        <f t="shared" si="2"/>
        <v>217.88818995806503</v>
      </c>
      <c r="C27" s="72">
        <f t="shared" si="3"/>
        <v>50.733949213789749</v>
      </c>
      <c r="D27" s="20">
        <f t="shared" si="4"/>
        <v>579.10281724549259</v>
      </c>
      <c r="E27" s="59">
        <f t="shared" si="1"/>
        <v>847.72495641734736</v>
      </c>
      <c r="G27" s="70"/>
      <c r="H27" s="70"/>
      <c r="I27" s="70"/>
      <c r="J27" s="70"/>
      <c r="K27" s="70"/>
      <c r="L27" s="70"/>
    </row>
    <row r="28" spans="1:12">
      <c r="A28" s="22">
        <f t="shared" si="0"/>
        <v>26</v>
      </c>
      <c r="B28" s="18">
        <f t="shared" si="2"/>
        <v>225.68950539994992</v>
      </c>
      <c r="C28" s="72">
        <f t="shared" si="3"/>
        <v>43.637776482018978</v>
      </c>
      <c r="D28" s="20">
        <f t="shared" si="4"/>
        <v>575.860977074689</v>
      </c>
      <c r="E28" s="59">
        <f t="shared" si="1"/>
        <v>845.18825895665793</v>
      </c>
      <c r="G28" s="70"/>
      <c r="H28" s="70"/>
      <c r="I28" s="70"/>
      <c r="J28" s="70"/>
      <c r="K28" s="70"/>
      <c r="L28" s="70"/>
    </row>
    <row r="29" spans="1:12">
      <c r="A29" s="22">
        <f t="shared" si="0"/>
        <v>27</v>
      </c>
      <c r="B29" s="18">
        <f t="shared" si="2"/>
        <v>234.21936848093409</v>
      </c>
      <c r="C29" s="72">
        <f t="shared" si="3"/>
        <v>37.852757325983085</v>
      </c>
      <c r="D29" s="20">
        <f t="shared" si="4"/>
        <v>570.93424432563984</v>
      </c>
      <c r="E29" s="59">
        <f t="shared" si="1"/>
        <v>843.00637013255709</v>
      </c>
      <c r="G29" s="70"/>
      <c r="H29" s="70"/>
      <c r="I29" s="70"/>
      <c r="J29" s="70"/>
      <c r="K29" s="70"/>
      <c r="L29" s="70"/>
    </row>
    <row r="30" spans="1:12">
      <c r="A30" s="22">
        <f t="shared" si="0"/>
        <v>28</v>
      </c>
      <c r="B30" s="18">
        <f t="shared" si="2"/>
        <v>243.2836435258275</v>
      </c>
      <c r="C30" s="72">
        <f t="shared" si="3"/>
        <v>33.133346802249854</v>
      </c>
      <c r="D30" s="20">
        <f t="shared" si="4"/>
        <v>564.69674193818048</v>
      </c>
      <c r="E30" s="59">
        <f t="shared" si="1"/>
        <v>841.11373226625778</v>
      </c>
      <c r="G30" s="70"/>
      <c r="H30" s="70"/>
      <c r="I30" s="70"/>
      <c r="J30" s="70"/>
      <c r="K30" s="70"/>
      <c r="L30" s="70"/>
    </row>
    <row r="31" spans="1:12">
      <c r="A31" s="22">
        <f t="shared" si="0"/>
        <v>29</v>
      </c>
      <c r="B31" s="18">
        <f t="shared" si="2"/>
        <v>252.72802648589604</v>
      </c>
      <c r="C31" s="72">
        <f t="shared" si="3"/>
        <v>29.278120204806307</v>
      </c>
      <c r="D31" s="20">
        <f t="shared" si="4"/>
        <v>557.45091823544294</v>
      </c>
      <c r="E31" s="59">
        <f t="shared" si="1"/>
        <v>839.45706492614522</v>
      </c>
      <c r="G31" s="70"/>
      <c r="H31" s="70"/>
      <c r="I31" s="70"/>
      <c r="J31" s="70"/>
      <c r="K31" s="70"/>
      <c r="L31" s="70"/>
    </row>
    <row r="32" spans="1:12">
      <c r="A32" s="22">
        <f t="shared" si="0"/>
        <v>30</v>
      </c>
      <c r="B32" s="18">
        <f t="shared" si="2"/>
        <v>262.42848374721478</v>
      </c>
      <c r="C32" s="72">
        <f t="shared" si="3"/>
        <v>26.124127133520346</v>
      </c>
      <c r="D32" s="20">
        <f t="shared" si="4"/>
        <v>549.44054803516985</v>
      </c>
      <c r="E32" s="59">
        <f t="shared" si="1"/>
        <v>837.99315891590504</v>
      </c>
      <c r="G32" s="70"/>
      <c r="H32" s="70"/>
      <c r="I32" s="70"/>
      <c r="J32" s="70"/>
      <c r="K32" s="70"/>
      <c r="L32" s="70"/>
    </row>
    <row r="33" spans="1:12">
      <c r="A33" s="22">
        <f t="shared" si="0"/>
        <v>31</v>
      </c>
      <c r="B33" s="18">
        <f t="shared" si="2"/>
        <v>272.28430126472063</v>
      </c>
      <c r="C33" s="72">
        <f t="shared" si="3"/>
        <v>23.540686546925549</v>
      </c>
      <c r="D33" s="20">
        <f t="shared" si="4"/>
        <v>540.86196474758276</v>
      </c>
      <c r="E33" s="59">
        <f t="shared" si="1"/>
        <v>836.68695255922898</v>
      </c>
      <c r="G33" s="70"/>
      <c r="H33" s="70"/>
      <c r="I33" s="70"/>
      <c r="J33" s="70"/>
      <c r="K33" s="70"/>
      <c r="L33" s="70"/>
    </row>
    <row r="34" spans="1:12">
      <c r="A34" s="22">
        <f t="shared" si="0"/>
        <v>32</v>
      </c>
      <c r="B34" s="18">
        <f t="shared" si="2"/>
        <v>282.21293086217327</v>
      </c>
      <c r="C34" s="72">
        <f t="shared" si="3"/>
        <v>21.423555015953767</v>
      </c>
      <c r="D34" s="20">
        <f t="shared" si="4"/>
        <v>531.87343235375556</v>
      </c>
      <c r="E34" s="59">
        <f t="shared" si="1"/>
        <v>835.50991823188258</v>
      </c>
      <c r="G34" s="70"/>
      <c r="H34" s="70"/>
      <c r="I34" s="70"/>
      <c r="J34" s="70"/>
      <c r="K34" s="70"/>
      <c r="L34" s="70"/>
    </row>
    <row r="35" spans="1:12">
      <c r="A35" s="22">
        <f t="shared" ref="A35:A66" si="5">A34+1</f>
        <v>33</v>
      </c>
      <c r="B35" s="18">
        <f t="shared" si="2"/>
        <v>292.14609566916636</v>
      </c>
      <c r="C35" s="72">
        <f t="shared" si="3"/>
        <v>19.689843093902784</v>
      </c>
      <c r="D35" s="20">
        <f t="shared" si="4"/>
        <v>522.60280171801571</v>
      </c>
      <c r="E35" s="59">
        <f t="shared" ref="E35:E66" si="6">SUM(B35:D35)</f>
        <v>834.43874048108478</v>
      </c>
      <c r="G35" s="70"/>
      <c r="H35" s="70"/>
      <c r="I35" s="70"/>
      <c r="J35" s="70"/>
      <c r="K35" s="70"/>
      <c r="L35" s="70"/>
    </row>
    <row r="36" spans="1:12">
      <c r="A36" s="22">
        <f t="shared" si="5"/>
        <v>34</v>
      </c>
      <c r="B36" s="18">
        <f t="shared" si="2"/>
        <v>302.0267945078399</v>
      </c>
      <c r="C36" s="72">
        <f t="shared" si="3"/>
        <v>18.273768374303838</v>
      </c>
      <c r="D36" s="20">
        <f t="shared" si="4"/>
        <v>513.15368544424598</v>
      </c>
      <c r="E36" s="59">
        <f t="shared" si="6"/>
        <v>833.45424832638969</v>
      </c>
      <c r="G36" s="70"/>
      <c r="H36" s="70"/>
      <c r="I36" s="70"/>
      <c r="J36" s="70"/>
      <c r="K36" s="70"/>
      <c r="L36" s="70"/>
    </row>
    <row r="37" spans="1:12">
      <c r="A37" s="22">
        <f t="shared" si="5"/>
        <v>35</v>
      </c>
      <c r="B37" s="18">
        <f t="shared" si="2"/>
        <v>311.80696001187783</v>
      </c>
      <c r="C37" s="72">
        <f t="shared" si="3"/>
        <v>17.123198707691508</v>
      </c>
      <c r="D37" s="20">
        <f t="shared" si="4"/>
        <v>503.61040118810519</v>
      </c>
      <c r="E37" s="59">
        <f t="shared" si="6"/>
        <v>832.54055990767461</v>
      </c>
      <c r="G37" s="70"/>
      <c r="H37" s="70"/>
      <c r="I37" s="70"/>
      <c r="J37" s="70"/>
      <c r="K37" s="70"/>
      <c r="L37" s="70"/>
    </row>
    <row r="38" spans="1:12">
      <c r="A38" s="22">
        <f t="shared" si="5"/>
        <v>36</v>
      </c>
      <c r="B38" s="18">
        <f t="shared" si="2"/>
        <v>321.44560023391165</v>
      </c>
      <c r="C38" s="72">
        <f t="shared" si="3"/>
        <v>16.196884906023158</v>
      </c>
      <c r="D38" s="20">
        <f t="shared" si="4"/>
        <v>494.04191483235513</v>
      </c>
      <c r="E38" s="59">
        <f t="shared" si="6"/>
        <v>831.68439997228995</v>
      </c>
      <c r="G38" s="70"/>
      <c r="H38" s="70"/>
      <c r="I38" s="70"/>
      <c r="J38" s="70"/>
      <c r="K38" s="70"/>
      <c r="L38" s="70"/>
    </row>
    <row r="39" spans="1:12">
      <c r="A39" s="22">
        <f t="shared" si="5"/>
        <v>37</v>
      </c>
      <c r="B39" s="18">
        <f t="shared" si="2"/>
        <v>330.90730311093222</v>
      </c>
      <c r="C39" s="72">
        <f t="shared" si="3"/>
        <v>15.462269215085428</v>
      </c>
      <c r="D39" s="20">
        <f t="shared" si="4"/>
        <v>484.50498340097113</v>
      </c>
      <c r="E39" s="59">
        <f t="shared" si="6"/>
        <v>830.87455572698877</v>
      </c>
      <c r="G39" s="70"/>
      <c r="H39" s="70"/>
      <c r="I39" s="70"/>
      <c r="J39" s="70"/>
      <c r="K39" s="70"/>
      <c r="L39" s="70"/>
    </row>
    <row r="40" spans="1:12">
      <c r="A40" s="22">
        <f t="shared" si="5"/>
        <v>38</v>
      </c>
      <c r="B40" s="18">
        <f t="shared" si="2"/>
        <v>340.16101661472447</v>
      </c>
      <c r="C40" s="72">
        <f t="shared" si="3"/>
        <v>14.89376199029428</v>
      </c>
      <c r="D40" s="20">
        <f t="shared" si="4"/>
        <v>475.04666366121575</v>
      </c>
      <c r="E40" s="59">
        <f t="shared" si="6"/>
        <v>830.10144226623447</v>
      </c>
      <c r="G40" s="70"/>
      <c r="H40" s="70"/>
      <c r="I40" s="70"/>
      <c r="J40" s="70"/>
      <c r="K40" s="70"/>
      <c r="L40" s="70"/>
    </row>
    <row r="41" spans="1:12">
      <c r="A41" s="22">
        <f t="shared" si="5"/>
        <v>39</v>
      </c>
      <c r="B41" s="18">
        <f t="shared" si="2"/>
        <v>349.17904047566788</v>
      </c>
      <c r="C41" s="72">
        <f t="shared" si="3"/>
        <v>14.471392782946007</v>
      </c>
      <c r="D41" s="20">
        <f t="shared" si="4"/>
        <v>465.70632090810585</v>
      </c>
      <c r="E41" s="59">
        <f t="shared" si="6"/>
        <v>829.35675416671972</v>
      </c>
      <c r="G41" s="70"/>
      <c r="H41" s="70"/>
      <c r="I41" s="70"/>
      <c r="J41" s="70"/>
      <c r="K41" s="70"/>
      <c r="L41" s="70"/>
    </row>
    <row r="42" spans="1:12">
      <c r="A42" s="22">
        <f t="shared" si="5"/>
        <v>40</v>
      </c>
      <c r="B42" s="18">
        <f t="shared" si="2"/>
        <v>357.93618165296084</v>
      </c>
      <c r="C42" s="72">
        <f t="shared" si="3"/>
        <v>14.179757595742156</v>
      </c>
      <c r="D42" s="20">
        <f t="shared" si="4"/>
        <v>456.51724527886944</v>
      </c>
      <c r="E42" s="59">
        <f t="shared" si="6"/>
        <v>828.63318452757244</v>
      </c>
      <c r="G42" s="70"/>
      <c r="H42" s="70"/>
      <c r="I42" s="70"/>
      <c r="J42" s="70"/>
      <c r="K42" s="70"/>
      <c r="L42" s="70"/>
    </row>
    <row r="43" spans="1:12">
      <c r="A43" s="22">
        <f t="shared" si="5"/>
        <v>41</v>
      </c>
      <c r="B43" s="18">
        <f t="shared" si="2"/>
        <v>366.4090375330502</v>
      </c>
      <c r="C43" s="72">
        <f t="shared" si="3"/>
        <v>14.007198682099112</v>
      </c>
      <c r="D43" s="20">
        <f t="shared" si="4"/>
        <v>447.50796043263608</v>
      </c>
      <c r="E43" s="59">
        <f t="shared" si="6"/>
        <v>827.92419664778538</v>
      </c>
      <c r="G43" s="70"/>
      <c r="H43" s="70"/>
      <c r="I43" s="70"/>
      <c r="J43" s="70"/>
      <c r="K43" s="70"/>
      <c r="L43" s="70"/>
    </row>
    <row r="44" spans="1:12">
      <c r="A44" s="22">
        <f t="shared" si="5"/>
        <v>42</v>
      </c>
      <c r="B44" s="18">
        <f t="shared" si="2"/>
        <v>374.57537966019748</v>
      </c>
      <c r="C44" s="72">
        <f t="shared" si="3"/>
        <v>13.945165862219575</v>
      </c>
      <c r="D44" s="20">
        <f t="shared" si="4"/>
        <v>438.70329119126342</v>
      </c>
      <c r="E44" s="59">
        <f t="shared" si="6"/>
        <v>827.2238367136805</v>
      </c>
    </row>
    <row r="45" spans="1:12">
      <c r="A45" s="22">
        <f t="shared" si="5"/>
        <v>43</v>
      </c>
      <c r="B45" s="18">
        <f t="shared" si="2"/>
        <v>382.41361762760027</v>
      </c>
      <c r="C45" s="72">
        <f t="shared" si="3"/>
        <v>13.987718643910585</v>
      </c>
      <c r="D45" s="20">
        <f t="shared" si="4"/>
        <v>430.12524214905852</v>
      </c>
      <c r="E45" s="59">
        <f t="shared" si="6"/>
        <v>826.52657842056942</v>
      </c>
    </row>
    <row r="46" spans="1:12">
      <c r="A46" s="22">
        <f t="shared" si="5"/>
        <v>44</v>
      </c>
      <c r="B46" s="18">
        <f t="shared" si="2"/>
        <v>389.90232826238514</v>
      </c>
      <c r="C46" s="72">
        <f t="shared" si="3"/>
        <v>14.131136575051643</v>
      </c>
      <c r="D46" s="20">
        <f t="shared" si="4"/>
        <v>421.79372765093706</v>
      </c>
      <c r="E46" s="59">
        <f t="shared" si="6"/>
        <v>825.82719248837384</v>
      </c>
    </row>
    <row r="47" spans="1:12">
      <c r="A47" s="22">
        <f t="shared" si="5"/>
        <v>45</v>
      </c>
      <c r="B47" s="18">
        <f t="shared" si="2"/>
        <v>397.01983990608136</v>
      </c>
      <c r="C47" s="72">
        <f t="shared" si="3"/>
        <v>14.373611469240656</v>
      </c>
      <c r="D47" s="20">
        <f t="shared" si="4"/>
        <v>413.7271842842992</v>
      </c>
      <c r="E47" s="59">
        <f t="shared" si="6"/>
        <v>825.12063565962126</v>
      </c>
    </row>
    <row r="48" spans="1:12">
      <c r="A48" s="22">
        <f t="shared" si="5"/>
        <v>46</v>
      </c>
      <c r="B48" s="18">
        <f t="shared" si="2"/>
        <v>403.74386578203104</v>
      </c>
      <c r="C48" s="72">
        <f t="shared" si="3"/>
        <v>14.714999720337012</v>
      </c>
      <c r="D48" s="20">
        <f t="shared" si="4"/>
        <v>405.94308958379111</v>
      </c>
      <c r="E48" s="59">
        <f t="shared" si="6"/>
        <v>824.40195508615921</v>
      </c>
    </row>
    <row r="49" spans="1:5">
      <c r="A49" s="22">
        <f t="shared" si="5"/>
        <v>47</v>
      </c>
      <c r="B49" s="18">
        <f t="shared" si="2"/>
        <v>410.0511844274439</v>
      </c>
      <c r="C49" s="72">
        <f t="shared" si="3"/>
        <v>15.15661612237731</v>
      </c>
      <c r="D49" s="20">
        <f t="shared" si="4"/>
        <v>398.45840455032112</v>
      </c>
      <c r="E49" s="59">
        <f t="shared" si="6"/>
        <v>823.66620510014241</v>
      </c>
    </row>
    <row r="50" spans="1:5">
      <c r="A50" s="22">
        <f t="shared" si="5"/>
        <v>48</v>
      </c>
      <c r="B50" s="18">
        <f t="shared" si="2"/>
        <v>415.91736916422445</v>
      </c>
      <c r="C50" s="72">
        <f t="shared" si="3"/>
        <v>15.701052674017431</v>
      </c>
      <c r="D50" s="20">
        <f t="shared" si="4"/>
        <v>391.28995245578159</v>
      </c>
      <c r="E50" s="59">
        <f t="shared" si="6"/>
        <v>822.90837429402347</v>
      </c>
    </row>
    <row r="51" spans="1:5">
      <c r="A51" s="22">
        <f t="shared" si="5"/>
        <v>49</v>
      </c>
      <c r="B51" s="18">
        <f t="shared" si="2"/>
        <v>421.31657274970649</v>
      </c>
      <c r="C51" s="72">
        <f t="shared" si="3"/>
        <v>16.352006978864122</v>
      </c>
      <c r="D51" s="20">
        <f t="shared" si="4"/>
        <v>384.45474193175193</v>
      </c>
      <c r="E51" s="59">
        <f t="shared" si="6"/>
        <v>822.12332166032252</v>
      </c>
    </row>
    <row r="52" spans="1:5">
      <c r="A52" s="22">
        <f t="shared" si="5"/>
        <v>50</v>
      </c>
      <c r="B52" s="18">
        <f t="shared" si="2"/>
        <v>426.22137778860429</v>
      </c>
      <c r="C52" s="72">
        <f t="shared" si="3"/>
        <v>17.11410524943021</v>
      </c>
      <c r="D52" s="20">
        <f t="shared" si="4"/>
        <v>377.97023827334482</v>
      </c>
      <c r="E52" s="59">
        <f t="shared" si="6"/>
        <v>821.30572131137933</v>
      </c>
    </row>
    <row r="53" spans="1:5">
      <c r="A53" s="22">
        <f t="shared" si="5"/>
        <v>51</v>
      </c>
      <c r="B53" s="18">
        <f t="shared" si="2"/>
        <v>430.60272822909087</v>
      </c>
      <c r="C53" s="72">
        <f t="shared" si="3"/>
        <v>17.992704786631524</v>
      </c>
      <c r="D53" s="20">
        <f t="shared" si="4"/>
        <v>371.85458303318535</v>
      </c>
      <c r="E53" s="59">
        <f t="shared" si="6"/>
        <v>820.45001604890774</v>
      </c>
    </row>
    <row r="54" spans="1:5">
      <c r="A54" s="22">
        <f t="shared" si="5"/>
        <v>52</v>
      </c>
      <c r="B54" s="18">
        <f t="shared" si="2"/>
        <v>434.42996223425462</v>
      </c>
      <c r="C54" s="72">
        <f t="shared" si="3"/>
        <v>18.993660378890894</v>
      </c>
      <c r="D54" s="20">
        <f t="shared" si="4"/>
        <v>366.12675819643061</v>
      </c>
      <c r="E54" s="59">
        <f t="shared" si="6"/>
        <v>819.55038080957615</v>
      </c>
    </row>
    <row r="55" spans="1:5">
      <c r="A55" s="22">
        <f t="shared" si="5"/>
        <v>53</v>
      </c>
      <c r="B55" s="18">
        <f t="shared" si="2"/>
        <v>437.67097169672985</v>
      </c>
      <c r="C55" s="72">
        <f t="shared" si="3"/>
        <v>20.123038653150207</v>
      </c>
      <c r="D55" s="20">
        <f t="shared" si="4"/>
        <v>360.80668744075149</v>
      </c>
      <c r="E55" s="59">
        <f t="shared" si="6"/>
        <v>818.60069779063156</v>
      </c>
    </row>
    <row r="56" spans="1:5">
      <c r="A56" s="22">
        <f t="shared" si="5"/>
        <v>54</v>
      </c>
      <c r="B56" s="18">
        <f t="shared" si="2"/>
        <v>440.29251823524692</v>
      </c>
      <c r="C56" s="72">
        <f t="shared" si="3"/>
        <v>21.386764423308751</v>
      </c>
      <c r="D56" s="20">
        <f t="shared" si="4"/>
        <v>355.91526319941835</v>
      </c>
      <c r="E56" s="59">
        <f t="shared" si="6"/>
        <v>817.59454585797403</v>
      </c>
    </row>
    <row r="57" spans="1:5">
      <c r="A57" s="22">
        <f t="shared" si="5"/>
        <v>55</v>
      </c>
      <c r="B57" s="18">
        <f t="shared" si="2"/>
        <v>442.26073901138648</v>
      </c>
      <c r="C57" s="72">
        <f t="shared" si="3"/>
        <v>22.79018405816057</v>
      </c>
      <c r="D57" s="20">
        <f t="shared" si="4"/>
        <v>351.47428456726152</v>
      </c>
      <c r="E57" s="59">
        <f t="shared" si="6"/>
        <v>816.52520763680855</v>
      </c>
    </row>
    <row r="58" spans="1:5">
      <c r="A58" s="22">
        <f t="shared" si="5"/>
        <v>56</v>
      </c>
      <c r="B58" s="18">
        <f t="shared" si="2"/>
        <v>443.54187716430664</v>
      </c>
      <c r="C58" s="72">
        <f t="shared" si="3"/>
        <v>24.337533513391904</v>
      </c>
      <c r="D58" s="20">
        <f t="shared" si="4"/>
        <v>347.50628775620197</v>
      </c>
      <c r="E58" s="59">
        <f t="shared" si="6"/>
        <v>815.38569843390053</v>
      </c>
    </row>
    <row r="59" spans="1:5">
      <c r="A59" s="22">
        <f t="shared" si="5"/>
        <v>57</v>
      </c>
      <c r="B59" s="18">
        <f t="shared" si="2"/>
        <v>444.10326978434284</v>
      </c>
      <c r="C59" s="72">
        <f t="shared" si="3"/>
        <v>26.031303752633708</v>
      </c>
      <c r="D59" s="20">
        <f t="shared" si="4"/>
        <v>344.03424822125442</v>
      </c>
      <c r="E59" s="59">
        <f t="shared" si="6"/>
        <v>814.16882175823093</v>
      </c>
    </row>
    <row r="60" spans="1:5">
      <c r="A60" s="22">
        <f t="shared" si="5"/>
        <v>58</v>
      </c>
      <c r="B60" s="18">
        <f t="shared" si="2"/>
        <v>443.91461954136741</v>
      </c>
      <c r="C60" s="72">
        <f t="shared" si="3"/>
        <v>27.871504695903507</v>
      </c>
      <c r="D60" s="20">
        <f t="shared" si="4"/>
        <v>341.08113233332836</v>
      </c>
      <c r="E60" s="59">
        <f t="shared" si="6"/>
        <v>812.86725657059924</v>
      </c>
    </row>
    <row r="61" spans="1:5">
      <c r="A61" s="22">
        <f t="shared" si="5"/>
        <v>59</v>
      </c>
      <c r="B61" s="18">
        <f t="shared" si="2"/>
        <v>442.9495625943506</v>
      </c>
      <c r="C61" s="72">
        <f t="shared" si="3"/>
        <v>29.854841373315786</v>
      </c>
      <c r="D61" s="20">
        <f t="shared" si="4"/>
        <v>338.66927736813767</v>
      </c>
      <c r="E61" s="59">
        <f t="shared" si="6"/>
        <v>811.47368133580403</v>
      </c>
    </row>
    <row r="62" spans="1:5">
      <c r="A62" s="22">
        <f t="shared" si="5"/>
        <v>60</v>
      </c>
      <c r="B62" s="18">
        <f t="shared" si="2"/>
        <v>441.18752359121913</v>
      </c>
      <c r="C62" s="72">
        <f t="shared" si="3"/>
        <v>31.973833092076319</v>
      </c>
      <c r="D62" s="20">
        <f t="shared" si="4"/>
        <v>336.81958258384282</v>
      </c>
      <c r="E62" s="59">
        <f t="shared" si="6"/>
        <v>809.9809392671383</v>
      </c>
    </row>
    <row r="63" spans="1:5">
      <c r="A63" s="22">
        <f t="shared" si="5"/>
        <v>61</v>
      </c>
      <c r="B63" s="18">
        <f t="shared" si="2"/>
        <v>438.61581735504302</v>
      </c>
      <c r="C63" s="72">
        <f t="shared" si="3"/>
        <v>34.215927921685257</v>
      </c>
      <c r="D63" s="20">
        <f t="shared" si="4"/>
        <v>335.55050233580624</v>
      </c>
      <c r="E63" s="59">
        <f t="shared" si="6"/>
        <v>808.38224761253446</v>
      </c>
    </row>
    <row r="64" spans="1:5">
      <c r="A64" s="22">
        <f t="shared" si="5"/>
        <v>62</v>
      </c>
      <c r="B64" s="18">
        <f t="shared" si="2"/>
        <v>435.23191640515165</v>
      </c>
      <c r="C64" s="72">
        <f t="shared" si="3"/>
        <v>36.562689309305746</v>
      </c>
      <c r="D64" s="20">
        <f t="shared" si="4"/>
        <v>334.87684550199288</v>
      </c>
      <c r="E64" s="59">
        <f t="shared" si="6"/>
        <v>806.67145121645035</v>
      </c>
    </row>
    <row r="65" spans="1:5">
      <c r="A65" s="22">
        <f t="shared" si="5"/>
        <v>63</v>
      </c>
      <c r="B65" s="18">
        <f t="shared" si="2"/>
        <v>431.0457559493297</v>
      </c>
      <c r="C65" s="72">
        <f t="shared" si="3"/>
        <v>38.989156223640812</v>
      </c>
      <c r="D65" s="20">
        <f t="shared" si="4"/>
        <v>334.80840457801452</v>
      </c>
      <c r="E65" s="59">
        <f t="shared" si="6"/>
        <v>804.84331675098497</v>
      </c>
    </row>
    <row r="66" spans="1:5">
      <c r="A66" s="22">
        <f t="shared" si="5"/>
        <v>64</v>
      </c>
      <c r="B66" s="18">
        <f t="shared" si="2"/>
        <v>426.08189831161121</v>
      </c>
      <c r="C66" s="72">
        <f t="shared" si="3"/>
        <v>41.463498120162406</v>
      </c>
      <c r="D66" s="20">
        <f t="shared" si="4"/>
        <v>335.34846250802929</v>
      </c>
      <c r="E66" s="59">
        <f t="shared" si="6"/>
        <v>802.89385893980284</v>
      </c>
    </row>
    <row r="67" spans="1:5">
      <c r="A67" s="22">
        <f t="shared" ref="A67:A102" si="7">A66+1</f>
        <v>65</v>
      </c>
      <c r="B67" s="18">
        <f t="shared" si="2"/>
        <v>420.38133494385232</v>
      </c>
      <c r="C67" s="72">
        <f t="shared" si="3"/>
        <v>43.947094770843378</v>
      </c>
      <c r="D67" s="20">
        <f t="shared" si="4"/>
        <v>336.49225431909912</v>
      </c>
      <c r="E67" s="59">
        <f t="shared" ref="E67:E98" si="8">SUM(B67:D67)</f>
        <v>800.82068403379481</v>
      </c>
    </row>
    <row r="68" spans="1:5">
      <c r="A68" s="22">
        <f t="shared" si="7"/>
        <v>66</v>
      </c>
      <c r="B68" s="18">
        <f t="shared" ref="B68:B102" si="9">B67 - TransmissionRate * B67 * C67/(B67+C67+D67) - NaturalBirthDeathRate*B67 + NaturalBirthDeathRate*(B67+C67+D67)</f>
        <v>414.00267694238653</v>
      </c>
      <c r="C68" s="72">
        <f t="shared" ref="C68:C102" si="10">C67 + TransmissionRate * B67 * C67/(B67+C67+D67) - RecoveryRate * C67 - NaturalBirthDeathRate * C67 - InfectionDeathRate*C67</f>
        <v>46.395161334831414</v>
      </c>
      <c r="D68" s="20">
        <f t="shared" ref="D68:D102" si="11">D67 + RecoveryRate * C67 - NaturalBirthDeathRate*D67</f>
        <v>338.22549101803475</v>
      </c>
      <c r="E68" s="59">
        <f t="shared" si="8"/>
        <v>798.62332929525269</v>
      </c>
    </row>
    <row r="69" spans="1:5">
      <c r="A69" s="22">
        <f t="shared" si="7"/>
        <v>67</v>
      </c>
      <c r="B69" s="18">
        <f t="shared" si="9"/>
        <v>407.02248627442714</v>
      </c>
      <c r="C69" s="72">
        <f t="shared" si="10"/>
        <v>48.758004605337312</v>
      </c>
      <c r="D69" s="20">
        <f t="shared" si="11"/>
        <v>340.52308034874659</v>
      </c>
      <c r="E69" s="59">
        <f t="shared" si="8"/>
        <v>796.30357122851103</v>
      </c>
    </row>
    <row r="70" spans="1:5">
      <c r="A70" s="22">
        <f t="shared" si="7"/>
        <v>68</v>
      </c>
      <c r="B70" s="18">
        <f t="shared" si="9"/>
        <v>399.53453999866002</v>
      </c>
      <c r="C70" s="72">
        <f t="shared" si="10"/>
        <v>50.982934209093798</v>
      </c>
      <c r="D70" s="20">
        <f t="shared" si="11"/>
        <v>343.34819679049042</v>
      </c>
      <c r="E70" s="59">
        <f t="shared" si="8"/>
        <v>793.86567099824424</v>
      </c>
    </row>
    <row r="71" spans="1:5">
      <c r="A71" s="22">
        <f t="shared" si="7"/>
        <v>69</v>
      </c>
      <c r="B71" s="18">
        <f t="shared" si="9"/>
        <v>391.64790353960029</v>
      </c>
      <c r="C71" s="72">
        <f t="shared" si="10"/>
        <v>53.0167658171639</v>
      </c>
      <c r="D71" s="20">
        <f t="shared" si="11"/>
        <v>346.65185493102541</v>
      </c>
      <c r="E71" s="59">
        <f t="shared" si="8"/>
        <v>791.31652428778966</v>
      </c>
    </row>
    <row r="72" spans="1:5">
      <c r="A72" s="22">
        <f t="shared" si="7"/>
        <v>70</v>
      </c>
      <c r="B72" s="18">
        <f t="shared" si="9"/>
        <v>383.48381239396275</v>
      </c>
      <c r="C72" s="72">
        <f t="shared" si="10"/>
        <v>54.808753228255476</v>
      </c>
      <c r="D72" s="20">
        <f t="shared" si="11"/>
        <v>350.37312037471315</v>
      </c>
      <c r="E72" s="59">
        <f t="shared" si="8"/>
        <v>788.66568599693142</v>
      </c>
    </row>
    <row r="73" spans="1:5">
      <c r="A73" s="22">
        <f t="shared" si="7"/>
        <v>71</v>
      </c>
      <c r="B73" s="18">
        <f t="shared" si="9"/>
        <v>375.17150929041213</v>
      </c>
      <c r="C73" s="72">
        <f t="shared" si="10"/>
        <v>56.313691173634055</v>
      </c>
      <c r="D73" s="20">
        <f t="shared" si="11"/>
        <v>354.44004787147242</v>
      </c>
      <c r="E73" s="59">
        <f t="shared" si="8"/>
        <v>785.92524833551863</v>
      </c>
    </row>
    <row r="74" spans="1:5">
      <c r="A74" s="22">
        <f t="shared" si="7"/>
        <v>72</v>
      </c>
      <c r="B74" s="18">
        <f t="shared" si="9"/>
        <v>366.84333068547892</v>
      </c>
      <c r="C74" s="72">
        <f t="shared" si="10"/>
        <v>57.494863742942535</v>
      </c>
      <c r="D74" s="20">
        <f t="shared" si="11"/>
        <v>358.77136934841542</v>
      </c>
      <c r="E74" s="59">
        <f t="shared" si="8"/>
        <v>783.10956377683692</v>
      </c>
    </row>
    <row r="75" spans="1:5">
      <c r="A75" s="22">
        <f t="shared" si="7"/>
        <v>73</v>
      </c>
      <c r="B75" s="18">
        <f t="shared" si="9"/>
        <v>358.62945262799389</v>
      </c>
      <c r="C75" s="72">
        <f t="shared" si="10"/>
        <v>58.326495334626223</v>
      </c>
      <c r="D75" s="20">
        <f t="shared" si="11"/>
        <v>363.27887262706963</v>
      </c>
      <c r="E75" s="59">
        <f t="shared" si="8"/>
        <v>780.23482058968966</v>
      </c>
    </row>
    <row r="76" spans="1:5">
      <c r="A76" s="22">
        <f t="shared" si="7"/>
        <v>74</v>
      </c>
      <c r="B76" s="18">
        <f t="shared" si="9"/>
        <v>350.65276472818908</v>
      </c>
      <c r="C76" s="72">
        <f t="shared" si="10"/>
        <v>58.795403631287577</v>
      </c>
      <c r="D76" s="20">
        <f t="shared" si="11"/>
        <v>367.87032746348177</v>
      </c>
      <c r="E76" s="59">
        <f t="shared" si="8"/>
        <v>777.31849582295843</v>
      </c>
    </row>
    <row r="77" spans="1:5">
      <c r="A77" s="22">
        <f t="shared" si="7"/>
        <v>75</v>
      </c>
      <c r="B77" s="18">
        <f t="shared" si="9"/>
        <v>343.02432706207372</v>
      </c>
      <c r="C77" s="72">
        <f t="shared" si="10"/>
        <v>58.901654213262397</v>
      </c>
      <c r="D77" s="20">
        <f t="shared" si="11"/>
        <v>372.45274436605791</v>
      </c>
      <c r="E77" s="59">
        <f t="shared" si="8"/>
        <v>774.37872564139411</v>
      </c>
    </row>
    <row r="78" spans="1:5">
      <c r="A78" s="22">
        <f t="shared" si="7"/>
        <v>76</v>
      </c>
      <c r="B78" s="18">
        <f t="shared" si="9"/>
        <v>335.83978011646303</v>
      </c>
      <c r="C78" s="72">
        <f t="shared" si="10"/>
        <v>58.658155364960933</v>
      </c>
      <c r="D78" s="20">
        <f t="shared" si="11"/>
        <v>376.9357074493069</v>
      </c>
      <c r="E78" s="59">
        <f t="shared" si="8"/>
        <v>771.43364293073091</v>
      </c>
    </row>
    <row r="79" spans="1:5">
      <c r="A79" s="22">
        <f t="shared" si="7"/>
        <v>77</v>
      </c>
      <c r="B79" s="18">
        <f t="shared" si="9"/>
        <v>329.17694100494646</v>
      </c>
      <c r="C79" s="72">
        <f t="shared" si="10"/>
        <v>58.089279821845125</v>
      </c>
      <c r="D79" s="20">
        <f t="shared" si="11"/>
        <v>381.23451433569119</v>
      </c>
      <c r="E79" s="59">
        <f t="shared" si="8"/>
        <v>768.50073516248278</v>
      </c>
    </row>
    <row r="80" spans="1:5">
      <c r="A80" s="22">
        <f t="shared" si="7"/>
        <v>78</v>
      </c>
      <c r="B80" s="18">
        <f t="shared" si="9"/>
        <v>323.09465998877738</v>
      </c>
      <c r="C80" s="72">
        <f t="shared" si="10"/>
        <v>57.228726035692169</v>
      </c>
      <c r="D80" s="20">
        <f t="shared" si="11"/>
        <v>385.27288514692094</v>
      </c>
      <c r="E80" s="59">
        <f t="shared" si="8"/>
        <v>765.59627117139053</v>
      </c>
    </row>
    <row r="81" spans="1:5">
      <c r="A81" s="22">
        <f t="shared" si="7"/>
        <v>79</v>
      </c>
      <c r="B81" s="18">
        <f t="shared" si="9"/>
        <v>317.63286174023119</v>
      </c>
      <c r="C81" s="72">
        <f t="shared" si="10"/>
        <v>56.116910815071044</v>
      </c>
      <c r="D81" s="20">
        <f t="shared" si="11"/>
        <v>388.98506231430366</v>
      </c>
      <c r="E81" s="59">
        <f t="shared" si="8"/>
        <v>762.73483486960595</v>
      </c>
    </row>
    <row r="82" spans="1:5">
      <c r="A82" s="22">
        <f t="shared" si="7"/>
        <v>80</v>
      </c>
      <c r="B82" s="18">
        <f t="shared" si="9"/>
        <v>312.81358102324157</v>
      </c>
      <c r="C82" s="72">
        <f t="shared" si="10"/>
        <v>54.798207501182695</v>
      </c>
      <c r="D82" s="20">
        <f t="shared" si="11"/>
        <v>392.31720080442813</v>
      </c>
      <c r="E82" s="59">
        <f t="shared" si="8"/>
        <v>759.92898932885237</v>
      </c>
    </row>
    <row r="83" spans="1:5">
      <c r="A83" s="22">
        <f t="shared" si="7"/>
        <v>81</v>
      </c>
      <c r="B83" s="18">
        <f t="shared" si="9"/>
        <v>308.64273571256535</v>
      </c>
      <c r="C83" s="72">
        <f t="shared" si="10"/>
        <v>53.318313583625823</v>
      </c>
      <c r="D83" s="20">
        <f t="shared" si="11"/>
        <v>395.22802965760206</v>
      </c>
      <c r="E83" s="59">
        <f t="shared" si="8"/>
        <v>757.18907895379323</v>
      </c>
    </row>
    <row r="84" spans="1:5">
      <c r="A84" s="22">
        <f t="shared" si="7"/>
        <v>82</v>
      </c>
      <c r="B84" s="18">
        <f t="shared" si="9"/>
        <v>305.11236172405552</v>
      </c>
      <c r="C84" s="72">
        <f t="shared" si="10"/>
        <v>51.721964312631968</v>
      </c>
      <c r="D84" s="20">
        <f t="shared" si="11"/>
        <v>397.68883723792447</v>
      </c>
      <c r="E84" s="59">
        <f t="shared" si="8"/>
        <v>754.52316327461199</v>
      </c>
    </row>
    <row r="85" spans="1:5">
      <c r="A85" s="22">
        <f t="shared" si="7"/>
        <v>83</v>
      </c>
      <c r="B85" s="18">
        <f t="shared" si="9"/>
        <v>302.20305520094178</v>
      </c>
      <c r="C85" s="72">
        <f t="shared" si="10"/>
        <v>50.051124565999068</v>
      </c>
      <c r="D85" s="20">
        <f t="shared" si="11"/>
        <v>399.68288529203954</v>
      </c>
      <c r="E85" s="59">
        <f t="shared" si="8"/>
        <v>751.93706505898035</v>
      </c>
    </row>
    <row r="86" spans="1:5">
      <c r="A86" s="22">
        <f t="shared" si="7"/>
        <v>84</v>
      </c>
      <c r="B86" s="18">
        <f t="shared" si="9"/>
        <v>299.88641311546837</v>
      </c>
      <c r="C86" s="72">
        <f t="shared" si="10"/>
        <v>48.34370862720381</v>
      </c>
      <c r="D86" s="20">
        <f t="shared" si="11"/>
        <v>401.20438708800822</v>
      </c>
      <c r="E86" s="59">
        <f t="shared" si="8"/>
        <v>749.43450883068044</v>
      </c>
    </row>
    <row r="87" spans="1:5">
      <c r="A87" s="22">
        <f t="shared" si="7"/>
        <v>85</v>
      </c>
      <c r="B87" s="18">
        <f t="shared" si="9"/>
        <v>298.12732003776955</v>
      </c>
      <c r="C87" s="72">
        <f t="shared" si="10"/>
        <v>46.632809761661754</v>
      </c>
      <c r="D87" s="20">
        <f t="shared" si="11"/>
        <v>402.25719359988892</v>
      </c>
      <c r="E87" s="59">
        <f t="shared" si="8"/>
        <v>747.01732339932028</v>
      </c>
    </row>
    <row r="88" spans="1:5">
      <c r="A88" s="22">
        <f t="shared" si="7"/>
        <v>86</v>
      </c>
      <c r="B88" s="18">
        <f t="shared" si="9"/>
        <v>296.88598481476663</v>
      </c>
      <c r="C88" s="72">
        <f t="shared" si="10"/>
        <v>44.946374880163077</v>
      </c>
      <c r="D88" s="20">
        <f t="shared" si="11"/>
        <v>402.85332321630739</v>
      </c>
      <c r="E88" s="59">
        <f t="shared" si="8"/>
        <v>744.68568291123711</v>
      </c>
    </row>
    <row r="89" spans="1:5">
      <c r="A89" s="22">
        <f t="shared" si="7"/>
        <v>87</v>
      </c>
      <c r="B89" s="18">
        <f t="shared" si="9"/>
        <v>296.11967903538351</v>
      </c>
      <c r="C89" s="72">
        <f t="shared" si="10"/>
        <v>43.307234583945693</v>
      </c>
      <c r="D89" s="20">
        <f t="shared" si="11"/>
        <v>403.0114505478997</v>
      </c>
      <c r="E89" s="59">
        <f t="shared" si="8"/>
        <v>742.43836416722888</v>
      </c>
    </row>
    <row r="90" spans="1:5">
      <c r="A90" s="22">
        <f t="shared" si="7"/>
        <v>88</v>
      </c>
      <c r="B90" s="18">
        <f t="shared" si="9"/>
        <v>295.78416611037187</v>
      </c>
      <c r="C90" s="72">
        <f t="shared" si="10"/>
        <v>41.733392023840857</v>
      </c>
      <c r="D90" s="20">
        <f t="shared" si="11"/>
        <v>402.75544430381888</v>
      </c>
      <c r="E90" s="59">
        <f t="shared" si="8"/>
        <v>740.27300243803165</v>
      </c>
    </row>
    <row r="91" spans="1:5">
      <c r="A91" s="22">
        <f t="shared" si="7"/>
        <v>89</v>
      </c>
      <c r="B91" s="18">
        <f t="shared" si="9"/>
        <v>295.83483520273649</v>
      </c>
      <c r="C91" s="72">
        <f t="shared" si="10"/>
        <v>40.238480042679001</v>
      </c>
      <c r="D91" s="20">
        <f t="shared" si="11"/>
        <v>402.11301759142407</v>
      </c>
      <c r="E91" s="59">
        <f t="shared" si="8"/>
        <v>738.18633283683948</v>
      </c>
    </row>
    <row r="92" spans="1:5">
      <c r="A92" s="22">
        <f t="shared" si="7"/>
        <v>90</v>
      </c>
      <c r="B92" s="18">
        <f t="shared" si="9"/>
        <v>296.22756953879258</v>
      </c>
      <c r="C92" s="72">
        <f t="shared" si="10"/>
        <v>38.832309677583382</v>
      </c>
      <c r="D92" s="20">
        <f t="shared" si="11"/>
        <v>401.11452961832964</v>
      </c>
      <c r="E92" s="59">
        <f t="shared" si="8"/>
        <v>736.17440883470567</v>
      </c>
    </row>
    <row r="93" spans="1:5">
      <c r="A93" s="22">
        <f t="shared" si="7"/>
        <v>91</v>
      </c>
      <c r="B93" s="18">
        <f t="shared" si="9"/>
        <v>296.91938603084498</v>
      </c>
      <c r="C93" s="72">
        <f t="shared" si="10"/>
        <v>37.521449846760092</v>
      </c>
      <c r="D93" s="20">
        <f t="shared" si="11"/>
        <v>399.79195747322143</v>
      </c>
      <c r="E93" s="59">
        <f t="shared" si="8"/>
        <v>734.23279335082657</v>
      </c>
    </row>
    <row r="94" spans="1:5">
      <c r="A94" s="22">
        <f t="shared" si="7"/>
        <v>92</v>
      </c>
      <c r="B94" s="18">
        <f t="shared" si="9"/>
        <v>297.86888496626642</v>
      </c>
      <c r="C94" s="72">
        <f t="shared" si="10"/>
        <v>36.30979478782421</v>
      </c>
      <c r="D94" s="20">
        <f t="shared" si="11"/>
        <v>398.17804110439789</v>
      </c>
      <c r="E94" s="59">
        <f t="shared" si="8"/>
        <v>732.35672085848853</v>
      </c>
    </row>
    <row r="95" spans="1:5">
      <c r="A95" s="22">
        <f t="shared" si="7"/>
        <v>93</v>
      </c>
      <c r="B95" s="18">
        <f t="shared" si="9"/>
        <v>299.0365467870958</v>
      </c>
      <c r="C95" s="72">
        <f t="shared" si="10"/>
        <v>35.199090661018523</v>
      </c>
      <c r="D95" s="20">
        <f t="shared" si="11"/>
        <v>396.305593670983</v>
      </c>
      <c r="E95" s="59">
        <f t="shared" si="8"/>
        <v>730.54123111909735</v>
      </c>
    </row>
    <row r="96" spans="1:5">
      <c r="A96" s="22">
        <f t="shared" si="7"/>
        <v>94</v>
      </c>
      <c r="B96" s="18">
        <f t="shared" si="9"/>
        <v>300.38490927360812</v>
      </c>
      <c r="C96" s="72">
        <f t="shared" si="10"/>
        <v>34.189404802152694</v>
      </c>
      <c r="D96" s="20">
        <f t="shared" si="11"/>
        <v>394.20696251028562</v>
      </c>
      <c r="E96" s="59">
        <f t="shared" si="8"/>
        <v>728.78127658604649</v>
      </c>
    </row>
    <row r="97" spans="1:5">
      <c r="A97" s="22">
        <f t="shared" si="7"/>
        <v>95</v>
      </c>
      <c r="B97" s="18">
        <f t="shared" si="9"/>
        <v>301.87865387224605</v>
      </c>
      <c r="C97" s="72">
        <f t="shared" si="10"/>
        <v>33.279530231901838</v>
      </c>
      <c r="D97" s="20">
        <f t="shared" si="11"/>
        <v>391.91362224179096</v>
      </c>
      <c r="E97" s="59">
        <f t="shared" si="8"/>
        <v>727.07180634593885</v>
      </c>
    </row>
    <row r="98" spans="1:5">
      <c r="A98" s="22">
        <f t="shared" si="7"/>
        <v>96</v>
      </c>
      <c r="B98" s="18">
        <f t="shared" si="9"/>
        <v>303.48462519935299</v>
      </c>
      <c r="C98" s="72">
        <f t="shared" si="10"/>
        <v>32.467324446873576</v>
      </c>
      <c r="D98" s="20">
        <f t="shared" si="11"/>
        <v>389.45588018811719</v>
      </c>
      <c r="E98" s="59">
        <f t="shared" si="8"/>
        <v>725.40782983434383</v>
      </c>
    </row>
    <row r="99" spans="1:5">
      <c r="A99" s="22">
        <f t="shared" si="7"/>
        <v>97</v>
      </c>
      <c r="B99" s="18">
        <f t="shared" si="9"/>
        <v>305.17180333363558</v>
      </c>
      <c r="C99" s="72">
        <f t="shared" si="10"/>
        <v>31.749985683702196</v>
      </c>
      <c r="D99" s="20">
        <f t="shared" si="11"/>
        <v>386.86267459466239</v>
      </c>
      <c r="E99" s="59">
        <f>SUM(B99:D99)</f>
        <v>723.7844636120002</v>
      </c>
    </row>
    <row r="100" spans="1:5">
      <c r="A100" s="22">
        <f t="shared" si="7"/>
        <v>98</v>
      </c>
      <c r="B100" s="18">
        <f t="shared" si="9"/>
        <v>306.91124459663553</v>
      </c>
      <c r="C100" s="72">
        <f t="shared" si="10"/>
        <v>31.124272266944804</v>
      </c>
      <c r="D100" s="20">
        <f t="shared" si="11"/>
        <v>384.1614474642347</v>
      </c>
      <c r="E100" s="59">
        <f>SUM(B100:D100)</f>
        <v>722.19696432781507</v>
      </c>
    </row>
    <row r="101" spans="1:5">
      <c r="A101" s="22">
        <f t="shared" si="7"/>
        <v>99</v>
      </c>
      <c r="B101" s="18">
        <f t="shared" si="9"/>
        <v>308.67600318747117</v>
      </c>
      <c r="C101" s="72">
        <f t="shared" si="10"/>
        <v>30.586671801292169</v>
      </c>
      <c r="D101" s="20">
        <f t="shared" si="11"/>
        <v>381.37807572570449</v>
      </c>
      <c r="E101" s="59">
        <f>SUM(B101:D101)</f>
        <v>720.64075071446791</v>
      </c>
    </row>
    <row r="102" spans="1:5">
      <c r="A102" s="22">
        <f t="shared" si="7"/>
        <v>100</v>
      </c>
      <c r="B102" s="18">
        <f t="shared" si="9"/>
        <v>310.44104327772885</v>
      </c>
      <c r="C102" s="72">
        <f t="shared" si="10"/>
        <v>30.13352725310374</v>
      </c>
      <c r="D102" s="20">
        <f t="shared" si="11"/>
        <v>378.53684659357066</v>
      </c>
      <c r="E102" s="59">
        <f>SUM(B102:D102)</f>
        <v>719.11141712440326</v>
      </c>
    </row>
  </sheetData>
  <phoneticPr fontId="5"/>
  <pageMargins left="0.75" right="0.75" top="1" bottom="1" header="0.5" footer="0.5"/>
  <pageSetup paperSize="0"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3074" r:id="rId3" name="Scroll Bar 2">
              <controlPr defaultSize="0" autoPict="0">
                <anchor moveWithCells="1">
                  <from>
                    <xdr:col>8</xdr:col>
                    <xdr:colOff>127000</xdr:colOff>
                    <xdr:row>1</xdr:row>
                    <xdr:rowOff>152400</xdr:rowOff>
                  </from>
                  <to>
                    <xdr:col>9</xdr:col>
                    <xdr:colOff>342900</xdr:colOff>
                    <xdr:row>3</xdr:row>
                    <xdr:rowOff>12700</xdr:rowOff>
                  </to>
                </anchor>
              </controlPr>
            </control>
          </mc:Choice>
          <mc:Fallback/>
        </mc:AlternateContent>
        <mc:AlternateContent xmlns:mc="http://schemas.openxmlformats.org/markup-compatibility/2006">
          <mc:Choice Requires="x14">
            <control shapeId="3075" r:id="rId4" name="Scroll Bar 3">
              <controlPr defaultSize="0" autoPict="0">
                <anchor moveWithCells="1">
                  <from>
                    <xdr:col>8</xdr:col>
                    <xdr:colOff>139700</xdr:colOff>
                    <xdr:row>3</xdr:row>
                    <xdr:rowOff>12700</xdr:rowOff>
                  </from>
                  <to>
                    <xdr:col>9</xdr:col>
                    <xdr:colOff>355600</xdr:colOff>
                    <xdr:row>4</xdr:row>
                    <xdr:rowOff>38100</xdr:rowOff>
                  </to>
                </anchor>
              </controlPr>
            </control>
          </mc:Choice>
          <mc:Fallback/>
        </mc:AlternateContent>
        <mc:AlternateContent xmlns:mc="http://schemas.openxmlformats.org/markup-compatibility/2006">
          <mc:Choice Requires="x14">
            <control shapeId="3076" r:id="rId5" name="Scroll Bar 4">
              <controlPr defaultSize="0" autoPict="0">
                <anchor moveWithCells="1">
                  <from>
                    <xdr:col>8</xdr:col>
                    <xdr:colOff>101600</xdr:colOff>
                    <xdr:row>6</xdr:row>
                    <xdr:rowOff>0</xdr:rowOff>
                  </from>
                  <to>
                    <xdr:col>9</xdr:col>
                    <xdr:colOff>317500</xdr:colOff>
                    <xdr:row>7</xdr:row>
                    <xdr:rowOff>25400</xdr:rowOff>
                  </to>
                </anchor>
              </controlPr>
            </control>
          </mc:Choice>
          <mc:Fallback/>
        </mc:AlternateContent>
        <mc:AlternateContent xmlns:mc="http://schemas.openxmlformats.org/markup-compatibility/2006">
          <mc:Choice Requires="x14">
            <control shapeId="3077" r:id="rId6" name="Scroll Bar 5">
              <controlPr defaultSize="0" autoPict="0">
                <anchor moveWithCells="1">
                  <from>
                    <xdr:col>8</xdr:col>
                    <xdr:colOff>101600</xdr:colOff>
                    <xdr:row>7</xdr:row>
                    <xdr:rowOff>12700</xdr:rowOff>
                  </from>
                  <to>
                    <xdr:col>9</xdr:col>
                    <xdr:colOff>317500</xdr:colOff>
                    <xdr:row>8</xdr:row>
                    <xdr:rowOff>38100</xdr:rowOff>
                  </to>
                </anchor>
              </controlPr>
            </control>
          </mc:Choice>
          <mc:Fallback/>
        </mc:AlternateContent>
        <mc:AlternateContent xmlns:mc="http://schemas.openxmlformats.org/markup-compatibility/2006">
          <mc:Choice Requires="x14">
            <control shapeId="3078" r:id="rId7" name="Scroll Bar 6">
              <controlPr defaultSize="0" autoPict="0">
                <anchor moveWithCells="1">
                  <from>
                    <xdr:col>8</xdr:col>
                    <xdr:colOff>88900</xdr:colOff>
                    <xdr:row>10</xdr:row>
                    <xdr:rowOff>0</xdr:rowOff>
                  </from>
                  <to>
                    <xdr:col>9</xdr:col>
                    <xdr:colOff>304800</xdr:colOff>
                    <xdr:row>11</xdr:row>
                    <xdr:rowOff>25400</xdr:rowOff>
                  </to>
                </anchor>
              </controlPr>
            </control>
          </mc:Choice>
          <mc:Fallback/>
        </mc:AlternateContent>
        <mc:AlternateContent xmlns:mc="http://schemas.openxmlformats.org/markup-compatibility/2006">
          <mc:Choice Requires="x14">
            <control shapeId="3079" r:id="rId8" name="Scroll Bar 7">
              <controlPr defaultSize="0" autoPict="0">
                <anchor moveWithCells="1">
                  <from>
                    <xdr:col>8</xdr:col>
                    <xdr:colOff>88900</xdr:colOff>
                    <xdr:row>11</xdr:row>
                    <xdr:rowOff>12700</xdr:rowOff>
                  </from>
                  <to>
                    <xdr:col>9</xdr:col>
                    <xdr:colOff>304800</xdr:colOff>
                    <xdr:row>12</xdr:row>
                    <xdr:rowOff>38100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3"/>
  <sheetViews>
    <sheetView topLeftCell="E1" workbookViewId="0">
      <pane ySplit="13660" topLeftCell="A100"/>
      <selection activeCell="R36" sqref="R36"/>
      <selection pane="bottomLeft" activeCell="K103" sqref="K103"/>
    </sheetView>
  </sheetViews>
  <sheetFormatPr baseColWidth="10" defaultRowHeight="13" x14ac:dyDescent="0"/>
  <cols>
    <col min="1" max="1" width="7.28515625" style="7" customWidth="1"/>
    <col min="2" max="2" width="9.42578125" style="7" customWidth="1"/>
    <col min="3" max="3" width="10" style="7" customWidth="1"/>
    <col min="4" max="4" width="7.85546875" style="7" customWidth="1"/>
    <col min="5" max="5" width="8.28515625" style="7" customWidth="1"/>
    <col min="6" max="6" width="9.42578125" customWidth="1"/>
    <col min="7" max="7" width="7.28515625" customWidth="1"/>
    <col min="8" max="8" width="8.5703125" customWidth="1"/>
    <col min="11" max="11" width="16.85546875" customWidth="1"/>
    <col min="12" max="12" width="11.42578125" customWidth="1"/>
    <col min="15" max="15" width="16.5703125" customWidth="1"/>
    <col min="16" max="16" width="8.28515625" customWidth="1"/>
  </cols>
  <sheetData>
    <row r="1" spans="1:18" ht="19" thickBot="1">
      <c r="B1" s="105" t="s">
        <v>30</v>
      </c>
      <c r="C1" s="106"/>
      <c r="D1" s="106"/>
      <c r="E1" s="107"/>
      <c r="F1" s="105" t="s">
        <v>31</v>
      </c>
      <c r="G1" s="106"/>
      <c r="H1" s="106"/>
      <c r="I1" s="107"/>
      <c r="K1" s="110" t="s">
        <v>14</v>
      </c>
      <c r="L1" s="111"/>
      <c r="M1" s="111"/>
      <c r="N1" s="111"/>
      <c r="O1" s="111"/>
      <c r="P1" s="111"/>
      <c r="Q1" s="111"/>
      <c r="R1" s="111"/>
    </row>
    <row r="2" spans="1:18">
      <c r="A2" s="21" t="s">
        <v>9</v>
      </c>
      <c r="B2" s="33" t="s">
        <v>36</v>
      </c>
      <c r="C2" s="36" t="s">
        <v>37</v>
      </c>
      <c r="D2" s="39" t="s">
        <v>38</v>
      </c>
      <c r="E2" s="26" t="s">
        <v>13</v>
      </c>
      <c r="F2" s="25" t="s">
        <v>36</v>
      </c>
      <c r="G2" s="73" t="s">
        <v>37</v>
      </c>
      <c r="H2" s="23" t="s">
        <v>38</v>
      </c>
      <c r="I2" s="26" t="s">
        <v>13</v>
      </c>
      <c r="J2" s="2"/>
      <c r="K2" s="108" t="s">
        <v>32</v>
      </c>
      <c r="L2" s="109"/>
      <c r="M2" s="109"/>
      <c r="N2" s="32"/>
      <c r="O2" s="108" t="s">
        <v>33</v>
      </c>
      <c r="P2" s="109"/>
      <c r="Q2" s="109"/>
      <c r="R2" s="32"/>
    </row>
    <row r="3" spans="1:18">
      <c r="A3" s="22">
        <v>0</v>
      </c>
      <c r="B3" s="34">
        <f>InitialPopulationSize_HighRisk * (1 - InitialPercentInfected_HighRisk - InitialPercentRecovered_HighRisk)</f>
        <v>49</v>
      </c>
      <c r="C3" s="37">
        <f>InitialPopulationSize_HighRisk * InitialPercentInfected_HighRisk</f>
        <v>1</v>
      </c>
      <c r="D3" s="40">
        <f>InitialPopulationSize_HighRisk * InitialPercentRecovered_HighRisk</f>
        <v>0</v>
      </c>
      <c r="E3" s="28">
        <f>InitialPopulationSize_HighRisk</f>
        <v>50</v>
      </c>
      <c r="F3" s="27">
        <f>InitialPopulationSize_LowRisk * (1 - InitialPercentInfected_LowRisk - InitialPercentRecovered_LowRisk)</f>
        <v>1000</v>
      </c>
      <c r="G3" s="74">
        <f>InitialPopulationSize_LowRisk * InitialPercentInfected_LowRisk</f>
        <v>0</v>
      </c>
      <c r="H3" s="24">
        <f>InitialPopulationSize_LowRisk * InitialPercentRecovered_LowRisk</f>
        <v>0</v>
      </c>
      <c r="I3" s="28">
        <f>InitialPopulationSize_LowRisk</f>
        <v>1000</v>
      </c>
      <c r="K3" s="45" t="s">
        <v>17</v>
      </c>
      <c r="L3" s="42">
        <v>50</v>
      </c>
      <c r="M3" s="43"/>
      <c r="N3" s="28"/>
      <c r="O3" s="45" t="s">
        <v>17</v>
      </c>
      <c r="P3" s="42">
        <v>1000</v>
      </c>
      <c r="Q3" s="43"/>
      <c r="R3" s="28"/>
    </row>
    <row r="4" spans="1:18">
      <c r="A4" s="22">
        <f t="shared" ref="A4:A35" si="0">A3+1</f>
        <v>1</v>
      </c>
      <c r="B4" s="34">
        <f>B3 - TransmissionRate_HighRisk * B3 * C3/(B3+C3+D3) - TransmissionRate_BetweenGroups * B3 * G3/(F3+G3+H3)</f>
        <v>48.784399999999998</v>
      </c>
      <c r="C4" s="37">
        <f>C3 + TransmissionRate_HighRisk * B3 * C3/(B3+C3+D3) - RecoveryRate_HighRisk * C3 + TransmissionRate_BetweenGroups * B3 * G3/(F3+G3+H3)</f>
        <v>1.1155999999999999</v>
      </c>
      <c r="D4" s="40">
        <f>D3 + RecoveryRate_HighRisk * C3</f>
        <v>0.1</v>
      </c>
      <c r="E4" s="28">
        <f>SUM(B4:D4)</f>
        <v>50</v>
      </c>
      <c r="F4" s="27">
        <f>F3 - TransmissionRate_LowRisk * F3 * G3/(F3+G3+H3) - TransmissionRate_BetweenGroups * F3 * C3/(B3+C3+D3)</f>
        <v>999.6</v>
      </c>
      <c r="G4" s="74">
        <f>G3 + TransmissionRate_LowRisk * F3 * G3/(F3+G3+H3) - RecoveryRate_LowRisk * G3 + TransmissionRate_BetweenGroups * F3 * C3/(B3+C3+D3)</f>
        <v>0.4</v>
      </c>
      <c r="H4" s="24">
        <f>H3 + RecoveryRate_LowRisk * G3</f>
        <v>0</v>
      </c>
      <c r="I4" s="28">
        <f>SUM(F4:H4)</f>
        <v>1000</v>
      </c>
      <c r="K4" s="45" t="s">
        <v>16</v>
      </c>
      <c r="L4" s="44">
        <f>M4/1000</f>
        <v>0.02</v>
      </c>
      <c r="M4" s="43">
        <v>20</v>
      </c>
      <c r="N4" s="28"/>
      <c r="O4" s="45" t="s">
        <v>16</v>
      </c>
      <c r="P4" s="44">
        <f>Q4/1000</f>
        <v>0</v>
      </c>
      <c r="Q4" s="43">
        <v>0</v>
      </c>
      <c r="R4" s="28"/>
    </row>
    <row r="5" spans="1:18" ht="14" thickBot="1">
      <c r="A5" s="22">
        <f t="shared" si="0"/>
        <v>2</v>
      </c>
      <c r="B5" s="34">
        <f t="shared" ref="B5:B68" si="1">B4 - TransmissionRate_HighRisk * B4 * C4/(B4+C4+D4) - TransmissionRate_BetweenGroups * B4 * G4/(F4+G4+H4)</f>
        <v>48.544544667583999</v>
      </c>
      <c r="C5" s="37">
        <f t="shared" ref="C5:C68" si="2">C4 + TransmissionRate_HighRisk * B4 * C4/(B4+C4+D4) - RecoveryRate_HighRisk * C4 + TransmissionRate_BetweenGroups * B4 * G4/(F4+G4+H4)</f>
        <v>1.2438953324159998</v>
      </c>
      <c r="D5" s="40">
        <f t="shared" ref="D5:D68" si="3">D4 + RecoveryRate_HighRisk * C4</f>
        <v>0.21156</v>
      </c>
      <c r="E5" s="28">
        <f t="shared" ref="E5:E68" si="4">SUM(B5:D5)</f>
        <v>50</v>
      </c>
      <c r="F5" s="27">
        <f t="shared" ref="F5:F68" si="5">F4 - TransmissionRate_LowRisk * F4 * G4/(F4+G4+H4) - TransmissionRate_BetweenGroups * F4 * C4/(B4+C4+D4)</f>
        <v>999.12594969600002</v>
      </c>
      <c r="G5" s="74">
        <f t="shared" ref="G5:G68" si="6">G4 + TransmissionRate_LowRisk * F4 * G4/(F4+G4+H4) - RecoveryRate_LowRisk * G4 + TransmissionRate_BetweenGroups * F4 * C4/(B4+C4+D4)</f>
        <v>0.83405030400000002</v>
      </c>
      <c r="H5" s="24">
        <f t="shared" ref="H5:H68" si="7">H4 + RecoveryRate_LowRisk * G4</f>
        <v>4.0000000000000008E-2</v>
      </c>
      <c r="I5" s="28">
        <f t="shared" ref="I5:I68" si="8">SUM(F5:H5)</f>
        <v>1000</v>
      </c>
      <c r="K5" s="46" t="s">
        <v>15</v>
      </c>
      <c r="L5" s="47">
        <f>M5/1000</f>
        <v>0</v>
      </c>
      <c r="M5" s="48">
        <v>0</v>
      </c>
      <c r="N5" s="31"/>
      <c r="O5" s="46" t="s">
        <v>15</v>
      </c>
      <c r="P5" s="47">
        <f>Q5/1000</f>
        <v>0</v>
      </c>
      <c r="Q5" s="48">
        <v>0</v>
      </c>
      <c r="R5" s="31"/>
    </row>
    <row r="6" spans="1:18">
      <c r="A6" s="22">
        <f t="shared" si="0"/>
        <v>3</v>
      </c>
      <c r="B6" s="34">
        <f t="shared" si="1"/>
        <v>48.278043832623673</v>
      </c>
      <c r="C6" s="37">
        <f t="shared" si="2"/>
        <v>1.3860066341347286</v>
      </c>
      <c r="D6" s="40">
        <f t="shared" si="3"/>
        <v>0.33594953324159998</v>
      </c>
      <c r="E6" s="28">
        <f t="shared" si="4"/>
        <v>50.000000000000007</v>
      </c>
      <c r="F6" s="27">
        <f t="shared" si="5"/>
        <v>998.57049396272544</v>
      </c>
      <c r="G6" s="74">
        <f t="shared" si="6"/>
        <v>1.3061010068744996</v>
      </c>
      <c r="H6" s="24">
        <f t="shared" si="7"/>
        <v>0.12340503040000002</v>
      </c>
      <c r="I6" s="28">
        <f t="shared" si="8"/>
        <v>1000</v>
      </c>
      <c r="M6" s="8"/>
    </row>
    <row r="7" spans="1:18" ht="19" thickBot="1">
      <c r="A7" s="22">
        <f t="shared" si="0"/>
        <v>4</v>
      </c>
      <c r="B7" s="34">
        <f t="shared" si="1"/>
        <v>47.982362480836201</v>
      </c>
      <c r="C7" s="37">
        <f t="shared" si="2"/>
        <v>1.54308732250873</v>
      </c>
      <c r="D7" s="40">
        <f t="shared" si="3"/>
        <v>0.47455019665507281</v>
      </c>
      <c r="E7" s="28">
        <f t="shared" si="4"/>
        <v>50.000000000000007</v>
      </c>
      <c r="F7" s="27">
        <f t="shared" si="5"/>
        <v>997.92558745608005</v>
      </c>
      <c r="G7" s="74">
        <f t="shared" si="6"/>
        <v>1.8203974128324534</v>
      </c>
      <c r="H7" s="24">
        <f t="shared" si="7"/>
        <v>0.25401513108745</v>
      </c>
      <c r="I7" s="28">
        <f t="shared" si="8"/>
        <v>1000</v>
      </c>
      <c r="K7" s="112" t="s">
        <v>18</v>
      </c>
      <c r="L7" s="113"/>
      <c r="M7" s="113"/>
      <c r="N7" s="113"/>
      <c r="O7" s="113"/>
      <c r="P7" s="113"/>
      <c r="Q7" s="113"/>
      <c r="R7" s="113"/>
    </row>
    <row r="8" spans="1:18" ht="26">
      <c r="A8" s="22">
        <f t="shared" si="0"/>
        <v>5</v>
      </c>
      <c r="B8" s="34">
        <f t="shared" si="1"/>
        <v>47.654835250373701</v>
      </c>
      <c r="C8" s="37">
        <f t="shared" si="2"/>
        <v>1.7163058207203574</v>
      </c>
      <c r="D8" s="40">
        <f t="shared" si="3"/>
        <v>0.62885892890594586</v>
      </c>
      <c r="E8" s="28">
        <f t="shared" si="4"/>
        <v>50.000000000000007</v>
      </c>
      <c r="F8" s="27">
        <f t="shared" si="5"/>
        <v>997.18246944592352</v>
      </c>
      <c r="G8" s="74">
        <f t="shared" si="6"/>
        <v>2.3814756817057345</v>
      </c>
      <c r="H8" s="24">
        <f t="shared" si="7"/>
        <v>0.43605487237069535</v>
      </c>
      <c r="I8" s="28">
        <f t="shared" si="8"/>
        <v>1000</v>
      </c>
      <c r="K8" s="49" t="s">
        <v>34</v>
      </c>
      <c r="L8" s="50">
        <f>M8/100</f>
        <v>0.22</v>
      </c>
      <c r="M8" s="51">
        <v>22</v>
      </c>
      <c r="N8" s="32"/>
      <c r="O8" s="49" t="s">
        <v>34</v>
      </c>
      <c r="P8" s="50">
        <f>Q8/100</f>
        <v>7.0000000000000007E-2</v>
      </c>
      <c r="Q8" s="51">
        <v>7</v>
      </c>
      <c r="R8" s="32"/>
    </row>
    <row r="9" spans="1:18" ht="14" thickBot="1">
      <c r="A9" s="22">
        <f t="shared" si="0"/>
        <v>6</v>
      </c>
      <c r="B9" s="34">
        <f t="shared" si="1"/>
        <v>47.292688280795389</v>
      </c>
      <c r="C9" s="37">
        <f t="shared" si="2"/>
        <v>1.9068222082266295</v>
      </c>
      <c r="D9" s="40">
        <f t="shared" si="3"/>
        <v>0.8004895109779816</v>
      </c>
      <c r="E9" s="28">
        <f t="shared" si="4"/>
        <v>50</v>
      </c>
      <c r="F9" s="27">
        <f t="shared" si="5"/>
        <v>996.33164780918685</v>
      </c>
      <c r="G9" s="74">
        <f t="shared" si="6"/>
        <v>2.9941497502719083</v>
      </c>
      <c r="H9" s="24">
        <f t="shared" si="7"/>
        <v>0.67420244054126877</v>
      </c>
      <c r="I9" s="28">
        <f t="shared" si="8"/>
        <v>1000.0000000000001</v>
      </c>
      <c r="K9" s="52" t="s">
        <v>20</v>
      </c>
      <c r="L9" s="53">
        <f>M9/100</f>
        <v>0.1</v>
      </c>
      <c r="M9" s="48">
        <v>10</v>
      </c>
      <c r="N9" s="31"/>
      <c r="O9" s="52" t="s">
        <v>20</v>
      </c>
      <c r="P9" s="53">
        <f>Q9/100</f>
        <v>0.1</v>
      </c>
      <c r="Q9" s="48">
        <v>10</v>
      </c>
      <c r="R9" s="31"/>
    </row>
    <row r="10" spans="1:18" ht="14" thickBot="1">
      <c r="A10" s="22">
        <f t="shared" si="0"/>
        <v>7</v>
      </c>
      <c r="B10" s="34">
        <f t="shared" si="1"/>
        <v>46.893069760456811</v>
      </c>
      <c r="C10" s="37">
        <f t="shared" si="2"/>
        <v>2.1157585077425427</v>
      </c>
      <c r="D10" s="40">
        <f t="shared" si="3"/>
        <v>0.99117173180064455</v>
      </c>
      <c r="E10" s="28">
        <f t="shared" si="4"/>
        <v>50</v>
      </c>
      <c r="F10" s="27">
        <f t="shared" si="5"/>
        <v>995.36289525325287</v>
      </c>
      <c r="G10" s="74">
        <f t="shared" si="6"/>
        <v>3.6634873311786649</v>
      </c>
      <c r="H10" s="24">
        <f t="shared" si="7"/>
        <v>0.9736174155684596</v>
      </c>
      <c r="I10" s="28">
        <f t="shared" si="8"/>
        <v>1000</v>
      </c>
    </row>
    <row r="11" spans="1:18" ht="14" thickBot="1">
      <c r="A11" s="22">
        <f t="shared" si="0"/>
        <v>8</v>
      </c>
      <c r="B11" s="34">
        <f t="shared" si="1"/>
        <v>46.453090507397718</v>
      </c>
      <c r="C11" s="37">
        <f t="shared" si="2"/>
        <v>2.3441619100273829</v>
      </c>
      <c r="D11" s="40">
        <f t="shared" si="3"/>
        <v>1.2027475825748988</v>
      </c>
      <c r="E11" s="28">
        <f t="shared" si="4"/>
        <v>50</v>
      </c>
      <c r="F11" s="27">
        <f t="shared" si="5"/>
        <v>994.26526129271554</v>
      </c>
      <c r="G11" s="74">
        <f t="shared" si="6"/>
        <v>4.3947725585981186</v>
      </c>
      <c r="H11" s="24">
        <f t="shared" si="7"/>
        <v>1.3399661486863261</v>
      </c>
      <c r="I11" s="28">
        <f t="shared" si="8"/>
        <v>1000</v>
      </c>
      <c r="L11" s="54" t="s">
        <v>35</v>
      </c>
      <c r="M11" s="55"/>
      <c r="N11" s="55"/>
      <c r="O11" s="56">
        <f>P11/100</f>
        <v>0.02</v>
      </c>
      <c r="P11" s="57">
        <v>2</v>
      </c>
      <c r="Q11" s="58"/>
    </row>
    <row r="12" spans="1:18">
      <c r="A12" s="22">
        <f t="shared" si="0"/>
        <v>9</v>
      </c>
      <c r="B12" s="34">
        <f t="shared" si="1"/>
        <v>45.969875804419054</v>
      </c>
      <c r="C12" s="37">
        <f t="shared" si="2"/>
        <v>2.592960422003308</v>
      </c>
      <c r="D12" s="40">
        <f t="shared" si="3"/>
        <v>1.437163773577637</v>
      </c>
      <c r="E12" s="28">
        <f t="shared" si="4"/>
        <v>50</v>
      </c>
      <c r="F12" s="27">
        <f t="shared" si="5"/>
        <v>993.0271039130804</v>
      </c>
      <c r="G12" s="74">
        <f t="shared" si="6"/>
        <v>5.1934526823733931</v>
      </c>
      <c r="H12" s="24">
        <f t="shared" si="7"/>
        <v>1.779443404546138</v>
      </c>
      <c r="I12" s="28">
        <f t="shared" si="8"/>
        <v>999.99999999999989</v>
      </c>
    </row>
    <row r="13" spans="1:18">
      <c r="A13" s="22">
        <f t="shared" si="0"/>
        <v>10</v>
      </c>
      <c r="B13" s="34">
        <f t="shared" si="1"/>
        <v>45.440629455235786</v>
      </c>
      <c r="C13" s="37">
        <f t="shared" si="2"/>
        <v>2.8629107289862445</v>
      </c>
      <c r="D13" s="40">
        <f t="shared" si="3"/>
        <v>1.6964598157779678</v>
      </c>
      <c r="E13" s="28">
        <f t="shared" si="4"/>
        <v>50</v>
      </c>
      <c r="F13" s="27">
        <f t="shared" si="5"/>
        <v>991.63614517235703</v>
      </c>
      <c r="G13" s="74">
        <f t="shared" si="6"/>
        <v>6.0650661548594078</v>
      </c>
      <c r="H13" s="24">
        <f t="shared" si="7"/>
        <v>2.2987886727834774</v>
      </c>
      <c r="I13" s="28">
        <f t="shared" si="8"/>
        <v>1000</v>
      </c>
      <c r="K13" s="103">
        <f>SUM(M3:M9) + SUM(Q3:Q9) + P11</f>
        <v>71</v>
      </c>
      <c r="L13" s="103"/>
      <c r="M13" s="103"/>
      <c r="N13" s="103"/>
      <c r="O13" s="103"/>
      <c r="P13" s="103"/>
    </row>
    <row r="14" spans="1:18">
      <c r="A14" s="22">
        <f t="shared" si="0"/>
        <v>11</v>
      </c>
      <c r="B14" s="34">
        <f t="shared" si="1"/>
        <v>44.862710598123655</v>
      </c>
      <c r="C14" s="37">
        <f t="shared" si="2"/>
        <v>3.1545385131997543</v>
      </c>
      <c r="D14" s="40">
        <f t="shared" si="3"/>
        <v>1.9827508886765923</v>
      </c>
      <c r="E14" s="28">
        <f t="shared" si="4"/>
        <v>50</v>
      </c>
      <c r="F14" s="27">
        <f t="shared" si="5"/>
        <v>990.07955515110973</v>
      </c>
      <c r="G14" s="74">
        <f t="shared" si="6"/>
        <v>7.0151495606206762</v>
      </c>
      <c r="H14" s="24">
        <f t="shared" si="7"/>
        <v>2.9052952882694183</v>
      </c>
      <c r="I14" s="28">
        <f t="shared" si="8"/>
        <v>999.99999999999977</v>
      </c>
      <c r="K14" s="103"/>
      <c r="L14" s="103"/>
      <c r="M14" s="103"/>
      <c r="N14" s="103"/>
      <c r="O14" s="103"/>
      <c r="P14" s="103"/>
    </row>
    <row r="15" spans="1:18">
      <c r="A15" s="22">
        <f t="shared" si="0"/>
        <v>12</v>
      </c>
      <c r="B15" s="34">
        <f t="shared" si="1"/>
        <v>44.233723172724254</v>
      </c>
      <c r="C15" s="37">
        <f t="shared" si="2"/>
        <v>3.4680720872791824</v>
      </c>
      <c r="D15" s="40">
        <f t="shared" si="3"/>
        <v>2.2982047399965677</v>
      </c>
      <c r="E15" s="28">
        <f t="shared" si="4"/>
        <v>50.000000000000007</v>
      </c>
      <c r="F15" s="27">
        <f t="shared" si="5"/>
        <v>988.34406858502643</v>
      </c>
      <c r="G15" s="74">
        <f t="shared" si="6"/>
        <v>8.0491211706417989</v>
      </c>
      <c r="H15" s="24">
        <f t="shared" si="7"/>
        <v>3.606810244331486</v>
      </c>
      <c r="I15" s="28">
        <f t="shared" si="8"/>
        <v>999.99999999999977</v>
      </c>
      <c r="K15" s="103"/>
      <c r="L15" s="103"/>
      <c r="M15" s="103"/>
      <c r="N15" s="103"/>
      <c r="O15" s="103"/>
      <c r="P15" s="103"/>
    </row>
    <row r="16" spans="1:18">
      <c r="A16" s="22">
        <f t="shared" si="0"/>
        <v>13</v>
      </c>
      <c r="B16" s="34">
        <f t="shared" si="1"/>
        <v>43.551617061903592</v>
      </c>
      <c r="C16" s="37">
        <f t="shared" si="2"/>
        <v>3.8033709893719228</v>
      </c>
      <c r="D16" s="40">
        <f t="shared" si="3"/>
        <v>2.6450119487244859</v>
      </c>
      <c r="E16" s="28">
        <f t="shared" si="4"/>
        <v>50</v>
      </c>
      <c r="F16" s="27">
        <f t="shared" si="5"/>
        <v>986.41613811262857</v>
      </c>
      <c r="G16" s="74">
        <f t="shared" si="6"/>
        <v>9.1721395259755063</v>
      </c>
      <c r="H16" s="24">
        <f t="shared" si="7"/>
        <v>4.4117223613956664</v>
      </c>
      <c r="I16" s="28">
        <f t="shared" si="8"/>
        <v>999.99999999999966</v>
      </c>
      <c r="K16" s="103"/>
      <c r="L16" s="103"/>
      <c r="M16" s="103"/>
      <c r="N16" s="103"/>
      <c r="O16" s="103"/>
      <c r="P16" s="103"/>
    </row>
    <row r="17" spans="1:16">
      <c r="A17" s="22">
        <f t="shared" si="0"/>
        <v>14</v>
      </c>
      <c r="B17" s="34">
        <f t="shared" si="1"/>
        <v>42.814798821494811</v>
      </c>
      <c r="C17" s="37">
        <f t="shared" si="2"/>
        <v>4.1598521308435119</v>
      </c>
      <c r="D17" s="40">
        <f t="shared" si="3"/>
        <v>3.025349047661678</v>
      </c>
      <c r="E17" s="28">
        <f t="shared" si="4"/>
        <v>50</v>
      </c>
      <c r="F17" s="27">
        <f t="shared" si="5"/>
        <v>984.28212725190929</v>
      </c>
      <c r="G17" s="74">
        <f t="shared" si="6"/>
        <v>10.388936434097307</v>
      </c>
      <c r="H17" s="24">
        <f t="shared" si="7"/>
        <v>5.3289363139932169</v>
      </c>
      <c r="I17" s="28">
        <f t="shared" si="8"/>
        <v>999.99999999999989</v>
      </c>
      <c r="K17" s="103"/>
      <c r="L17" s="103"/>
      <c r="M17" s="103"/>
      <c r="N17" s="103"/>
      <c r="O17" s="103"/>
      <c r="P17" s="103"/>
    </row>
    <row r="18" spans="1:16">
      <c r="A18" s="22">
        <f t="shared" si="0"/>
        <v>15</v>
      </c>
      <c r="B18" s="34">
        <f t="shared" si="1"/>
        <v>42.022248595746284</v>
      </c>
      <c r="C18" s="37">
        <f t="shared" si="2"/>
        <v>4.5364171435076823</v>
      </c>
      <c r="D18" s="40">
        <f t="shared" si="3"/>
        <v>3.4413342607460291</v>
      </c>
      <c r="E18" s="28">
        <f t="shared" si="4"/>
        <v>50</v>
      </c>
      <c r="F18" s="27">
        <f t="shared" si="5"/>
        <v>981.9285448984225</v>
      </c>
      <c r="G18" s="74">
        <f t="shared" si="6"/>
        <v>11.703625144174262</v>
      </c>
      <c r="H18" s="24">
        <f t="shared" si="7"/>
        <v>6.3678299574029475</v>
      </c>
      <c r="I18" s="28">
        <f t="shared" si="8"/>
        <v>999.99999999999966</v>
      </c>
      <c r="K18" s="103"/>
      <c r="L18" s="103"/>
      <c r="M18" s="103"/>
      <c r="N18" s="103"/>
      <c r="O18" s="103"/>
      <c r="P18" s="103"/>
    </row>
    <row r="19" spans="1:16">
      <c r="A19" s="22">
        <f t="shared" si="0"/>
        <v>16</v>
      </c>
      <c r="B19" s="34">
        <f t="shared" si="1"/>
        <v>41.173638367511352</v>
      </c>
      <c r="C19" s="37">
        <f t="shared" si="2"/>
        <v>4.9313856573918473</v>
      </c>
      <c r="D19" s="40">
        <f t="shared" si="3"/>
        <v>3.8949759750967976</v>
      </c>
      <c r="E19" s="28">
        <f t="shared" si="4"/>
        <v>50</v>
      </c>
      <c r="F19" s="27">
        <f t="shared" si="5"/>
        <v>979.34232125196183</v>
      </c>
      <c r="G19" s="74">
        <f t="shared" si="6"/>
        <v>13.119486276217433</v>
      </c>
      <c r="H19" s="24">
        <f t="shared" si="7"/>
        <v>7.5381924718203734</v>
      </c>
      <c r="I19" s="28">
        <f t="shared" si="8"/>
        <v>999.99999999999966</v>
      </c>
      <c r="K19" s="103"/>
      <c r="L19" s="103"/>
      <c r="M19" s="103"/>
      <c r="N19" s="103"/>
      <c r="O19" s="103"/>
      <c r="P19" s="103"/>
    </row>
    <row r="20" spans="1:16">
      <c r="A20" s="22">
        <f t="shared" si="0"/>
        <v>17</v>
      </c>
      <c r="B20" s="34">
        <f t="shared" si="1"/>
        <v>40.269445233125246</v>
      </c>
      <c r="C20" s="37">
        <f t="shared" si="2"/>
        <v>5.3424402260387636</v>
      </c>
      <c r="D20" s="40">
        <f t="shared" si="3"/>
        <v>4.3881145408359821</v>
      </c>
      <c r="E20" s="28">
        <f t="shared" si="4"/>
        <v>49.999999999999986</v>
      </c>
      <c r="F20" s="27">
        <f t="shared" si="5"/>
        <v>976.51112261124547</v>
      </c>
      <c r="G20" s="74">
        <f t="shared" si="6"/>
        <v>14.638736289312078</v>
      </c>
      <c r="H20" s="24">
        <f t="shared" si="7"/>
        <v>8.8501410994421175</v>
      </c>
      <c r="I20" s="28">
        <f t="shared" si="8"/>
        <v>999.99999999999966</v>
      </c>
      <c r="K20" s="103"/>
      <c r="L20" s="103"/>
      <c r="M20" s="103"/>
      <c r="N20" s="103"/>
      <c r="O20" s="103"/>
      <c r="P20" s="103"/>
    </row>
    <row r="21" spans="1:16">
      <c r="A21" s="22">
        <f t="shared" si="0"/>
        <v>18</v>
      </c>
      <c r="B21" s="34">
        <f t="shared" si="1"/>
        <v>39.311052099327213</v>
      </c>
      <c r="C21" s="37">
        <f t="shared" si="2"/>
        <v>5.7665893372329178</v>
      </c>
      <c r="D21" s="40">
        <f t="shared" si="3"/>
        <v>4.9223585634398583</v>
      </c>
      <c r="E21" s="28">
        <f t="shared" si="4"/>
        <v>49.999999999999986</v>
      </c>
      <c r="F21" s="27">
        <f t="shared" si="5"/>
        <v>973.42369947367638</v>
      </c>
      <c r="G21" s="74">
        <f t="shared" si="6"/>
        <v>16.262285797949936</v>
      </c>
      <c r="H21" s="24">
        <f t="shared" si="7"/>
        <v>10.314014728373326</v>
      </c>
      <c r="I21" s="28">
        <f t="shared" si="8"/>
        <v>999.99999999999966</v>
      </c>
      <c r="K21" s="103"/>
      <c r="L21" s="103"/>
      <c r="M21" s="103"/>
      <c r="N21" s="103"/>
      <c r="O21" s="103"/>
      <c r="P21" s="103"/>
    </row>
    <row r="22" spans="1:16">
      <c r="A22" s="22">
        <f t="shared" si="0"/>
        <v>19</v>
      </c>
      <c r="B22" s="34">
        <f t="shared" si="1"/>
        <v>38.300827295007956</v>
      </c>
      <c r="C22" s="37">
        <f t="shared" si="2"/>
        <v>6.2001552078288809</v>
      </c>
      <c r="D22" s="40">
        <f t="shared" si="3"/>
        <v>5.49901749716315</v>
      </c>
      <c r="E22" s="28">
        <f t="shared" si="4"/>
        <v>49.999999999999986</v>
      </c>
      <c r="F22" s="27">
        <f t="shared" si="5"/>
        <v>970.07025897504479</v>
      </c>
      <c r="G22" s="74">
        <f t="shared" si="6"/>
        <v>17.989497716786538</v>
      </c>
      <c r="H22" s="24">
        <f t="shared" si="7"/>
        <v>11.94024330816832</v>
      </c>
      <c r="I22" s="28">
        <f t="shared" si="8"/>
        <v>999.99999999999966</v>
      </c>
      <c r="K22" s="103"/>
      <c r="L22" s="103"/>
      <c r="M22" s="103"/>
      <c r="N22" s="103"/>
      <c r="O22" s="103"/>
      <c r="P22" s="103"/>
    </row>
    <row r="23" spans="1:16">
      <c r="A23" s="22">
        <f t="shared" si="0"/>
        <v>20</v>
      </c>
      <c r="B23" s="34">
        <f t="shared" si="1"/>
        <v>37.242174317308347</v>
      </c>
      <c r="C23" s="37">
        <f t="shared" si="2"/>
        <v>6.6387926647455959</v>
      </c>
      <c r="D23" s="40">
        <f t="shared" si="3"/>
        <v>6.1190330179460384</v>
      </c>
      <c r="E23" s="28">
        <f t="shared" si="4"/>
        <v>49.999999999999979</v>
      </c>
      <c r="F23" s="27">
        <f t="shared" si="5"/>
        <v>966.44284913816045</v>
      </c>
      <c r="G23" s="74">
        <f t="shared" si="6"/>
        <v>19.817957781992284</v>
      </c>
      <c r="H23" s="24">
        <f t="shared" si="7"/>
        <v>13.739193079846974</v>
      </c>
      <c r="I23" s="28">
        <f t="shared" si="8"/>
        <v>999.99999999999966</v>
      </c>
      <c r="K23" s="103"/>
      <c r="L23" s="103"/>
      <c r="M23" s="103"/>
      <c r="N23" s="103"/>
      <c r="O23" s="103"/>
      <c r="P23" s="103"/>
    </row>
    <row r="24" spans="1:16">
      <c r="A24" s="22">
        <f t="shared" si="0"/>
        <v>21</v>
      </c>
      <c r="B24" s="34">
        <f t="shared" si="1"/>
        <v>36.139543516363283</v>
      </c>
      <c r="C24" s="37">
        <f t="shared" si="2"/>
        <v>7.0775441992161001</v>
      </c>
      <c r="D24" s="40">
        <f t="shared" si="3"/>
        <v>6.7829122844205978</v>
      </c>
      <c r="E24" s="28">
        <f t="shared" si="4"/>
        <v>49.999999999999979</v>
      </c>
      <c r="F24" s="27">
        <f t="shared" si="5"/>
        <v>962.5357390082537</v>
      </c>
      <c r="G24" s="74">
        <f t="shared" si="6"/>
        <v>21.743272133699747</v>
      </c>
      <c r="H24" s="24">
        <f t="shared" si="7"/>
        <v>15.720988858046201</v>
      </c>
      <c r="I24" s="28">
        <f t="shared" si="8"/>
        <v>999.99999999999966</v>
      </c>
      <c r="K24" s="103"/>
      <c r="L24" s="103"/>
      <c r="M24" s="103"/>
      <c r="N24" s="103"/>
      <c r="O24" s="103"/>
      <c r="P24" s="103"/>
    </row>
    <row r="25" spans="1:16">
      <c r="A25" s="22">
        <f t="shared" si="0"/>
        <v>22</v>
      </c>
      <c r="B25" s="34">
        <f t="shared" si="1"/>
        <v>34.998399124837164</v>
      </c>
      <c r="C25" s="37">
        <f t="shared" si="2"/>
        <v>7.5109341708206108</v>
      </c>
      <c r="D25" s="40">
        <f t="shared" si="3"/>
        <v>7.4906667043422077</v>
      </c>
      <c r="E25" s="28">
        <f t="shared" si="4"/>
        <v>49.999999999999986</v>
      </c>
      <c r="F25" s="27">
        <f t="shared" si="5"/>
        <v>958.34577595797452</v>
      </c>
      <c r="G25" s="74">
        <f t="shared" si="6"/>
        <v>23.75890797060897</v>
      </c>
      <c r="H25" s="24">
        <f t="shared" si="7"/>
        <v>17.895316071416175</v>
      </c>
      <c r="I25" s="28">
        <f t="shared" si="8"/>
        <v>999.99999999999977</v>
      </c>
      <c r="K25" s="103"/>
      <c r="L25" s="103"/>
      <c r="M25" s="103"/>
      <c r="N25" s="103"/>
      <c r="O25" s="103"/>
      <c r="P25" s="103"/>
    </row>
    <row r="26" spans="1:16">
      <c r="A26" s="22">
        <f t="shared" si="0"/>
        <v>23</v>
      </c>
      <c r="B26" s="34">
        <f t="shared" si="1"/>
        <v>33.825137693551319</v>
      </c>
      <c r="C26" s="37">
        <f t="shared" si="2"/>
        <v>7.9331021850243966</v>
      </c>
      <c r="D26" s="40">
        <f t="shared" si="3"/>
        <v>8.2417601214242691</v>
      </c>
      <c r="E26" s="28">
        <f t="shared" si="4"/>
        <v>49.999999999999986</v>
      </c>
      <c r="F26" s="27">
        <f t="shared" si="5"/>
        <v>953.87269970688226</v>
      </c>
      <c r="G26" s="74">
        <f t="shared" si="6"/>
        <v>25.856093424640328</v>
      </c>
      <c r="H26" s="24">
        <f t="shared" si="7"/>
        <v>20.271206868477073</v>
      </c>
      <c r="I26" s="28">
        <f t="shared" si="8"/>
        <v>999.99999999999966</v>
      </c>
      <c r="K26" s="103"/>
      <c r="L26" s="103"/>
      <c r="M26" s="103"/>
      <c r="N26" s="103"/>
      <c r="O26" s="103"/>
      <c r="P26" s="103"/>
    </row>
    <row r="27" spans="1:16">
      <c r="A27" s="22">
        <f t="shared" si="0"/>
        <v>24</v>
      </c>
      <c r="B27" s="34">
        <f t="shared" si="1"/>
        <v>32.626957570665169</v>
      </c>
      <c r="C27" s="37">
        <f t="shared" si="2"/>
        <v>8.3379720894081117</v>
      </c>
      <c r="D27" s="40">
        <f t="shared" si="3"/>
        <v>9.0350703399267083</v>
      </c>
      <c r="E27" s="28">
        <f t="shared" si="4"/>
        <v>49.999999999999986</v>
      </c>
      <c r="F27" s="27">
        <f t="shared" si="5"/>
        <v>949.11939235285195</v>
      </c>
      <c r="G27" s="74">
        <f t="shared" si="6"/>
        <v>28.023791436206665</v>
      </c>
      <c r="H27" s="24">
        <f t="shared" si="7"/>
        <v>22.856816210941105</v>
      </c>
      <c r="I27" s="28">
        <f t="shared" si="8"/>
        <v>999.99999999999977</v>
      </c>
      <c r="K27" s="103"/>
      <c r="L27" s="103"/>
      <c r="M27" s="103"/>
      <c r="N27" s="103"/>
      <c r="O27" s="103"/>
      <c r="P27" s="103"/>
    </row>
    <row r="28" spans="1:16">
      <c r="A28" s="22">
        <f t="shared" si="0"/>
        <v>25</v>
      </c>
      <c r="B28" s="34">
        <f t="shared" si="1"/>
        <v>31.411683238601363</v>
      </c>
      <c r="C28" s="37">
        <f t="shared" si="2"/>
        <v>8.7194492125311047</v>
      </c>
      <c r="D28" s="40">
        <f t="shared" si="3"/>
        <v>9.8688675488675202</v>
      </c>
      <c r="E28" s="28">
        <f t="shared" si="4"/>
        <v>49.999999999999986</v>
      </c>
      <c r="F28" s="27">
        <f t="shared" si="5"/>
        <v>944.09204527871543</v>
      </c>
      <c r="G28" s="74">
        <f t="shared" si="6"/>
        <v>30.248759366722513</v>
      </c>
      <c r="H28" s="24">
        <f t="shared" si="7"/>
        <v>25.659195354561771</v>
      </c>
      <c r="I28" s="28">
        <f t="shared" si="8"/>
        <v>999.99999999999977</v>
      </c>
      <c r="K28" s="103"/>
      <c r="L28" s="103"/>
      <c r="M28" s="103"/>
      <c r="N28" s="103"/>
      <c r="O28" s="103"/>
      <c r="P28" s="103"/>
    </row>
    <row r="29" spans="1:16">
      <c r="A29" s="22">
        <f t="shared" si="0"/>
        <v>26</v>
      </c>
      <c r="B29" s="34">
        <f t="shared" si="1"/>
        <v>30.187552612261566</v>
      </c>
      <c r="C29" s="37">
        <f t="shared" si="2"/>
        <v>9.0716349176177946</v>
      </c>
      <c r="D29" s="40">
        <f t="shared" si="3"/>
        <v>10.74081247012063</v>
      </c>
      <c r="E29" s="28">
        <f t="shared" si="4"/>
        <v>49.999999999999993</v>
      </c>
      <c r="F29" s="27">
        <f t="shared" si="5"/>
        <v>938.80022730557334</v>
      </c>
      <c r="G29" s="74">
        <f t="shared" si="6"/>
        <v>32.515701403192303</v>
      </c>
      <c r="H29" s="24">
        <f t="shared" si="7"/>
        <v>28.684071291234023</v>
      </c>
      <c r="I29" s="28">
        <f t="shared" si="8"/>
        <v>999.99999999999966</v>
      </c>
      <c r="K29" s="103"/>
      <c r="L29" s="103"/>
      <c r="M29" s="103"/>
      <c r="N29" s="103"/>
      <c r="O29" s="103"/>
      <c r="P29" s="103"/>
    </row>
    <row r="30" spans="1:16">
      <c r="A30" s="22">
        <f t="shared" si="0"/>
        <v>27</v>
      </c>
      <c r="B30" s="34">
        <f t="shared" si="1"/>
        <v>28.962979215363703</v>
      </c>
      <c r="C30" s="37">
        <f t="shared" si="2"/>
        <v>9.3890448227538776</v>
      </c>
      <c r="D30" s="40">
        <f t="shared" si="3"/>
        <v>11.647975961882409</v>
      </c>
      <c r="E30" s="28">
        <f t="shared" si="4"/>
        <v>49.999999999999986</v>
      </c>
      <c r="F30" s="27">
        <f t="shared" si="5"/>
        <v>933.25684378571407</v>
      </c>
      <c r="G30" s="74">
        <f t="shared" si="6"/>
        <v>34.807514782732376</v>
      </c>
      <c r="H30" s="24">
        <f t="shared" si="7"/>
        <v>31.935641431553254</v>
      </c>
      <c r="I30" s="28">
        <f t="shared" si="8"/>
        <v>999.99999999999966</v>
      </c>
      <c r="K30" s="103"/>
      <c r="L30" s="103"/>
      <c r="M30" s="103"/>
      <c r="N30" s="103"/>
      <c r="O30" s="103"/>
      <c r="P30" s="103"/>
    </row>
    <row r="31" spans="1:16">
      <c r="A31" s="22">
        <f t="shared" si="0"/>
        <v>28</v>
      </c>
      <c r="B31" s="34">
        <f t="shared" si="1"/>
        <v>27.746303904584316</v>
      </c>
      <c r="C31" s="37">
        <f t="shared" si="2"/>
        <v>9.6668156512578758</v>
      </c>
      <c r="D31" s="40">
        <f t="shared" si="3"/>
        <v>12.586880444157797</v>
      </c>
      <c r="E31" s="28">
        <f t="shared" si="4"/>
        <v>49.999999999999993</v>
      </c>
      <c r="F31" s="27">
        <f t="shared" si="5"/>
        <v>927.47798305370475</v>
      </c>
      <c r="G31" s="74">
        <f t="shared" si="6"/>
        <v>37.105624036468512</v>
      </c>
      <c r="H31" s="24">
        <f t="shared" si="7"/>
        <v>35.416392909826492</v>
      </c>
      <c r="I31" s="28">
        <f t="shared" si="8"/>
        <v>999.99999999999977</v>
      </c>
      <c r="K31" s="103"/>
      <c r="L31" s="103"/>
      <c r="M31" s="103"/>
      <c r="N31" s="103"/>
      <c r="O31" s="103"/>
      <c r="P31" s="103"/>
    </row>
    <row r="32" spans="1:16">
      <c r="A32" s="22">
        <f t="shared" si="0"/>
        <v>29</v>
      </c>
      <c r="B32" s="34">
        <f t="shared" si="1"/>
        <v>26.545552044825282</v>
      </c>
      <c r="C32" s="37">
        <f t="shared" si="2"/>
        <v>9.9008859458911207</v>
      </c>
      <c r="D32" s="40">
        <f t="shared" si="3"/>
        <v>13.553562009283585</v>
      </c>
      <c r="E32" s="28">
        <f t="shared" si="4"/>
        <v>49.999999999999986</v>
      </c>
      <c r="F32" s="27">
        <f t="shared" si="5"/>
        <v>921.48265412670196</v>
      </c>
      <c r="G32" s="74">
        <f t="shared" si="6"/>
        <v>39.390390559824418</v>
      </c>
      <c r="H32" s="24">
        <f t="shared" si="7"/>
        <v>39.126955313473346</v>
      </c>
      <c r="I32" s="28">
        <f t="shared" si="8"/>
        <v>999.99999999999966</v>
      </c>
      <c r="K32" s="103"/>
      <c r="L32" s="103"/>
      <c r="M32" s="103"/>
      <c r="N32" s="103"/>
      <c r="O32" s="103"/>
      <c r="P32" s="103"/>
    </row>
    <row r="33" spans="1:16">
      <c r="A33" s="22">
        <f t="shared" si="0"/>
        <v>30</v>
      </c>
      <c r="B33" s="34">
        <f t="shared" si="1"/>
        <v>25.368211525639104</v>
      </c>
      <c r="C33" s="37">
        <f t="shared" si="2"/>
        <v>10.088137870488184</v>
      </c>
      <c r="D33" s="40">
        <f t="shared" si="3"/>
        <v>14.543650603872697</v>
      </c>
      <c r="E33" s="28">
        <f t="shared" si="4"/>
        <v>49.999999999999986</v>
      </c>
      <c r="F33" s="27">
        <f t="shared" si="5"/>
        <v>915.29242694804088</v>
      </c>
      <c r="G33" s="74">
        <f t="shared" si="6"/>
        <v>41.641578682502988</v>
      </c>
      <c r="H33" s="24">
        <f t="shared" si="7"/>
        <v>43.065994369455787</v>
      </c>
      <c r="I33" s="28">
        <f t="shared" si="8"/>
        <v>999.99999999999966</v>
      </c>
      <c r="K33" s="103"/>
      <c r="L33" s="103"/>
      <c r="M33" s="103"/>
      <c r="N33" s="103"/>
      <c r="O33" s="103"/>
      <c r="P33" s="103"/>
    </row>
    <row r="34" spans="1:16">
      <c r="A34" s="22">
        <f t="shared" si="0"/>
        <v>31</v>
      </c>
      <c r="B34" s="34">
        <f t="shared" si="1"/>
        <v>24.221044810360759</v>
      </c>
      <c r="C34" s="37">
        <f t="shared" si="2"/>
        <v>10.226490798717712</v>
      </c>
      <c r="D34" s="40">
        <f t="shared" si="3"/>
        <v>15.552464390921516</v>
      </c>
      <c r="E34" s="28">
        <f t="shared" si="4"/>
        <v>49.999999999999986</v>
      </c>
      <c r="F34" s="27">
        <f t="shared" si="5"/>
        <v>908.93099295709681</v>
      </c>
      <c r="G34" s="74">
        <f t="shared" si="6"/>
        <v>43.838854805196839</v>
      </c>
      <c r="H34" s="24">
        <f t="shared" si="7"/>
        <v>47.230152237706086</v>
      </c>
      <c r="I34" s="28">
        <f t="shared" si="8"/>
        <v>999.99999999999977</v>
      </c>
      <c r="K34" s="103"/>
      <c r="L34" s="103"/>
      <c r="M34" s="103"/>
      <c r="N34" s="103"/>
      <c r="O34" s="103"/>
      <c r="P34" s="103"/>
    </row>
    <row r="35" spans="1:16">
      <c r="A35" s="22">
        <f t="shared" si="0"/>
        <v>32</v>
      </c>
      <c r="B35" s="34">
        <f t="shared" si="1"/>
        <v>23.109944668718001</v>
      </c>
      <c r="C35" s="37">
        <f t="shared" si="2"/>
        <v>10.314941860488702</v>
      </c>
      <c r="D35" s="40">
        <f t="shared" si="3"/>
        <v>16.575113470793287</v>
      </c>
      <c r="E35" s="28">
        <f t="shared" si="4"/>
        <v>49.999999999999986</v>
      </c>
      <c r="F35" s="27">
        <f t="shared" si="5"/>
        <v>902.42366861466553</v>
      </c>
      <c r="G35" s="74">
        <f t="shared" si="6"/>
        <v>45.962293667108469</v>
      </c>
      <c r="H35" s="24">
        <f t="shared" si="7"/>
        <v>51.614037718225774</v>
      </c>
      <c r="I35" s="28">
        <f t="shared" si="8"/>
        <v>999.99999999999977</v>
      </c>
      <c r="K35" s="103"/>
      <c r="L35" s="103"/>
      <c r="M35" s="103"/>
      <c r="N35" s="103"/>
      <c r="O35" s="103"/>
      <c r="P35" s="103"/>
    </row>
    <row r="36" spans="1:16">
      <c r="A36" s="22">
        <f t="shared" ref="A36:A67" si="9">A35+1</f>
        <v>33</v>
      </c>
      <c r="B36" s="34">
        <f t="shared" si="1"/>
        <v>22.039838910557592</v>
      </c>
      <c r="C36" s="37">
        <f t="shared" si="2"/>
        <v>10.353553432600238</v>
      </c>
      <c r="D36" s="40">
        <f t="shared" si="3"/>
        <v>17.606607656842158</v>
      </c>
      <c r="E36" s="28">
        <f t="shared" si="4"/>
        <v>49.999999999999986</v>
      </c>
      <c r="F36" s="27">
        <f t="shared" si="5"/>
        <v>895.79686722771862</v>
      </c>
      <c r="G36" s="74">
        <f t="shared" si="6"/>
        <v>47.992865687344477</v>
      </c>
      <c r="H36" s="24">
        <f t="shared" si="7"/>
        <v>56.210267084936618</v>
      </c>
      <c r="I36" s="28">
        <f t="shared" si="8"/>
        <v>999.99999999999966</v>
      </c>
      <c r="K36" s="103"/>
      <c r="L36" s="103"/>
      <c r="M36" s="103"/>
      <c r="N36" s="103"/>
      <c r="O36" s="103"/>
      <c r="P36" s="103"/>
    </row>
    <row r="37" spans="1:16">
      <c r="A37" s="22">
        <f t="shared" si="9"/>
        <v>34</v>
      </c>
      <c r="B37" s="34">
        <f t="shared" si="1"/>
        <v>21.014644950837507</v>
      </c>
      <c r="C37" s="37">
        <f t="shared" si="2"/>
        <v>10.3433920490603</v>
      </c>
      <c r="D37" s="40">
        <f t="shared" si="3"/>
        <v>18.64196300010218</v>
      </c>
      <c r="E37" s="28">
        <f t="shared" si="4"/>
        <v>49.999999999999986</v>
      </c>
      <c r="F37" s="27">
        <f t="shared" si="5"/>
        <v>889.07756482463913</v>
      </c>
      <c r="G37" s="74">
        <f t="shared" si="6"/>
        <v>49.912881521689535</v>
      </c>
      <c r="H37" s="24">
        <f t="shared" si="7"/>
        <v>61.009553653671063</v>
      </c>
      <c r="I37" s="28">
        <f t="shared" si="8"/>
        <v>999.99999999999977</v>
      </c>
      <c r="K37" s="103"/>
      <c r="L37" s="103"/>
      <c r="M37" s="103"/>
      <c r="N37" s="103"/>
      <c r="O37" s="103"/>
      <c r="P37" s="103"/>
    </row>
    <row r="38" spans="1:16">
      <c r="A38" s="22">
        <f t="shared" si="9"/>
        <v>35</v>
      </c>
      <c r="B38" s="34">
        <f t="shared" si="1"/>
        <v>20.037270990571876</v>
      </c>
      <c r="C38" s="37">
        <f t="shared" si="2"/>
        <v>10.286426804419898</v>
      </c>
      <c r="D38" s="40">
        <f t="shared" si="3"/>
        <v>19.676302205008209</v>
      </c>
      <c r="E38" s="28">
        <f t="shared" si="4"/>
        <v>49.999999999999986</v>
      </c>
      <c r="F38" s="27">
        <f t="shared" si="5"/>
        <v>882.29278407766924</v>
      </c>
      <c r="G38" s="74">
        <f t="shared" si="6"/>
        <v>51.706374116490515</v>
      </c>
      <c r="H38" s="24">
        <f t="shared" si="7"/>
        <v>66.000841805840011</v>
      </c>
      <c r="I38" s="28">
        <f t="shared" si="8"/>
        <v>999.99999999999977</v>
      </c>
      <c r="K38" s="103"/>
      <c r="L38" s="103"/>
      <c r="M38" s="103"/>
      <c r="N38" s="103"/>
      <c r="O38" s="103"/>
      <c r="P38" s="103"/>
    </row>
    <row r="39" spans="1:16">
      <c r="A39" s="22">
        <f t="shared" si="9"/>
        <v>36</v>
      </c>
      <c r="B39" s="34">
        <f t="shared" si="1"/>
        <v>19.109657443788322</v>
      </c>
      <c r="C39" s="37">
        <f t="shared" si="2"/>
        <v>10.185397670761461</v>
      </c>
      <c r="D39" s="40">
        <f t="shared" si="3"/>
        <v>20.7049448854502</v>
      </c>
      <c r="E39" s="28">
        <f t="shared" si="4"/>
        <v>49.999999999999986</v>
      </c>
      <c r="F39" s="27">
        <f t="shared" si="5"/>
        <v>875.46911676611012</v>
      </c>
      <c r="G39" s="74">
        <f t="shared" si="6"/>
        <v>53.359404016400582</v>
      </c>
      <c r="H39" s="24">
        <f t="shared" si="7"/>
        <v>71.171479217489065</v>
      </c>
      <c r="I39" s="28">
        <f t="shared" si="8"/>
        <v>999.99999999999977</v>
      </c>
      <c r="K39" s="103"/>
      <c r="L39" s="103"/>
      <c r="M39" s="103"/>
      <c r="N39" s="103"/>
      <c r="O39" s="103"/>
      <c r="P39" s="103"/>
    </row>
    <row r="40" spans="1:16">
      <c r="A40" s="22">
        <f t="shared" si="9"/>
        <v>37</v>
      </c>
      <c r="B40" s="34">
        <f t="shared" si="1"/>
        <v>18.232850219310311</v>
      </c>
      <c r="C40" s="37">
        <f t="shared" si="2"/>
        <v>10.043665128163326</v>
      </c>
      <c r="D40" s="40">
        <f t="shared" si="3"/>
        <v>21.723484652526345</v>
      </c>
      <c r="E40" s="28">
        <f t="shared" si="4"/>
        <v>49.999999999999986</v>
      </c>
      <c r="F40" s="27">
        <f t="shared" si="5"/>
        <v>868.63230060363856</v>
      </c>
      <c r="G40" s="74">
        <f t="shared" si="6"/>
        <v>54.86027977723208</v>
      </c>
      <c r="H40" s="24">
        <f t="shared" si="7"/>
        <v>76.507419619129124</v>
      </c>
      <c r="I40" s="28">
        <f t="shared" si="8"/>
        <v>999.99999999999977</v>
      </c>
      <c r="K40" s="103"/>
      <c r="L40" s="103"/>
      <c r="M40" s="103"/>
      <c r="N40" s="103"/>
      <c r="O40" s="103"/>
      <c r="P40" s="103"/>
    </row>
    <row r="41" spans="1:16">
      <c r="A41" s="22">
        <f t="shared" si="9"/>
        <v>38</v>
      </c>
      <c r="B41" s="34">
        <f t="shared" si="1"/>
        <v>17.407096609514223</v>
      </c>
      <c r="C41" s="37">
        <f t="shared" si="2"/>
        <v>9.8650522251430814</v>
      </c>
      <c r="D41" s="40">
        <f t="shared" si="3"/>
        <v>22.727851165342678</v>
      </c>
      <c r="E41" s="28">
        <f t="shared" si="4"/>
        <v>49.999999999999986</v>
      </c>
      <c r="F41" s="27">
        <f t="shared" si="5"/>
        <v>861.80686105250493</v>
      </c>
      <c r="G41" s="74">
        <f t="shared" si="6"/>
        <v>56.199691350642439</v>
      </c>
      <c r="H41" s="24">
        <f t="shared" si="7"/>
        <v>81.993447596852334</v>
      </c>
      <c r="I41" s="28">
        <f t="shared" si="8"/>
        <v>999.99999999999966</v>
      </c>
      <c r="K41" s="103"/>
      <c r="L41" s="103"/>
      <c r="M41" s="103"/>
      <c r="N41" s="103"/>
      <c r="O41" s="103"/>
      <c r="P41" s="103"/>
    </row>
    <row r="42" spans="1:16">
      <c r="A42" s="22">
        <f t="shared" si="9"/>
        <v>39</v>
      </c>
      <c r="B42" s="34">
        <f t="shared" si="1"/>
        <v>16.631954704958648</v>
      </c>
      <c r="C42" s="37">
        <f t="shared" si="2"/>
        <v>9.6536889071843461</v>
      </c>
      <c r="D42" s="40">
        <f t="shared" si="3"/>
        <v>23.714356387856984</v>
      </c>
      <c r="E42" s="28">
        <f t="shared" si="4"/>
        <v>49.999999999999979</v>
      </c>
      <c r="F42" s="27">
        <f t="shared" si="5"/>
        <v>855.01582360394593</v>
      </c>
      <c r="G42" s="74">
        <f t="shared" si="6"/>
        <v>57.370759664137211</v>
      </c>
      <c r="H42" s="24">
        <f t="shared" si="7"/>
        <v>87.613416731916573</v>
      </c>
      <c r="I42" s="28">
        <f t="shared" si="8"/>
        <v>999.99999999999966</v>
      </c>
    </row>
    <row r="43" spans="1:16">
      <c r="A43" s="22">
        <f t="shared" si="9"/>
        <v>40</v>
      </c>
      <c r="B43" s="34">
        <f t="shared" si="1"/>
        <v>15.90640819421996</v>
      </c>
      <c r="C43" s="37">
        <f t="shared" si="2"/>
        <v>9.4138665272046005</v>
      </c>
      <c r="D43" s="40">
        <f t="shared" si="3"/>
        <v>24.679725278575418</v>
      </c>
      <c r="E43" s="28">
        <f t="shared" si="4"/>
        <v>49.999999999999979</v>
      </c>
      <c r="F43" s="27">
        <f t="shared" si="5"/>
        <v>848.28049738247785</v>
      </c>
      <c r="G43" s="74">
        <f t="shared" si="6"/>
        <v>58.36900991919164</v>
      </c>
      <c r="H43" s="24">
        <f t="shared" si="7"/>
        <v>93.350492698330299</v>
      </c>
      <c r="I43" s="28">
        <f t="shared" si="8"/>
        <v>999.99999999999977</v>
      </c>
    </row>
    <row r="44" spans="1:16">
      <c r="A44" s="22">
        <f t="shared" si="9"/>
        <v>41</v>
      </c>
      <c r="B44" s="34">
        <f t="shared" si="1"/>
        <v>15.228979832129088</v>
      </c>
      <c r="C44" s="37">
        <f t="shared" si="2"/>
        <v>9.149908236575012</v>
      </c>
      <c r="D44" s="40">
        <f t="shared" si="3"/>
        <v>25.621111931295879</v>
      </c>
      <c r="E44" s="28">
        <f t="shared" si="4"/>
        <v>49.999999999999979</v>
      </c>
      <c r="F44" s="27">
        <f t="shared" si="5"/>
        <v>841.62032713686392</v>
      </c>
      <c r="G44" s="74">
        <f t="shared" si="6"/>
        <v>59.192279172886458</v>
      </c>
      <c r="H44" s="24">
        <f t="shared" si="7"/>
        <v>99.187393690249465</v>
      </c>
      <c r="I44" s="28">
        <f t="shared" si="8"/>
        <v>999.99999999999989</v>
      </c>
    </row>
    <row r="45" spans="1:16">
      <c r="A45" s="22">
        <f t="shared" si="9"/>
        <v>42</v>
      </c>
      <c r="B45" s="34">
        <f t="shared" si="1"/>
        <v>14.597838492411471</v>
      </c>
      <c r="C45" s="37">
        <f t="shared" si="2"/>
        <v>8.8660587526351282</v>
      </c>
      <c r="D45" s="40">
        <f t="shared" si="3"/>
        <v>26.536102754953379</v>
      </c>
      <c r="E45" s="28">
        <f t="shared" si="4"/>
        <v>49.999999999999979</v>
      </c>
      <c r="F45" s="27">
        <f t="shared" si="5"/>
        <v>835.0528078562262</v>
      </c>
      <c r="G45" s="74">
        <f t="shared" si="6"/>
        <v>59.840570536235525</v>
      </c>
      <c r="H45" s="24">
        <f t="shared" si="7"/>
        <v>105.10662160753812</v>
      </c>
      <c r="I45" s="28">
        <f t="shared" si="8"/>
        <v>999.99999999999989</v>
      </c>
    </row>
    <row r="46" spans="1:16">
      <c r="A46" s="22">
        <f t="shared" si="9"/>
        <v>43</v>
      </c>
      <c r="B46" s="34">
        <f t="shared" si="1"/>
        <v>14.010896340296963</v>
      </c>
      <c r="C46" s="37">
        <f t="shared" si="2"/>
        <v>8.5663950294861237</v>
      </c>
      <c r="D46" s="40">
        <f t="shared" si="3"/>
        <v>27.422708630216892</v>
      </c>
      <c r="E46" s="28">
        <f t="shared" si="4"/>
        <v>49.999999999999979</v>
      </c>
      <c r="F46" s="27">
        <f t="shared" si="5"/>
        <v>828.59345440232357</v>
      </c>
      <c r="G46" s="74">
        <f t="shared" si="6"/>
        <v>60.315866936514617</v>
      </c>
      <c r="H46" s="24">
        <f t="shared" si="7"/>
        <v>111.09067866116168</v>
      </c>
      <c r="I46" s="28">
        <f t="shared" si="8"/>
        <v>999.99999999999977</v>
      </c>
    </row>
    <row r="47" spans="1:16">
      <c r="A47" s="22">
        <f t="shared" si="9"/>
        <v>44</v>
      </c>
      <c r="B47" s="34">
        <f t="shared" si="1"/>
        <v>13.465894112930583</v>
      </c>
      <c r="C47" s="37">
        <f t="shared" si="2"/>
        <v>8.2547577539038919</v>
      </c>
      <c r="D47" s="40">
        <f t="shared" si="3"/>
        <v>28.279348133165506</v>
      </c>
      <c r="E47" s="28">
        <f t="shared" si="4"/>
        <v>49.999999999999979</v>
      </c>
      <c r="F47" s="27">
        <f t="shared" si="5"/>
        <v>822.25581758480701</v>
      </c>
      <c r="G47" s="74">
        <f t="shared" si="6"/>
        <v>60.621917060379708</v>
      </c>
      <c r="H47" s="24">
        <f t="shared" si="7"/>
        <v>117.12226535481314</v>
      </c>
      <c r="I47" s="28">
        <f t="shared" si="8"/>
        <v>999.99999999999989</v>
      </c>
    </row>
    <row r="48" spans="1:16">
      <c r="A48" s="22">
        <f t="shared" si="9"/>
        <v>45</v>
      </c>
      <c r="B48" s="34">
        <f t="shared" si="1"/>
        <v>12.96047369370479</v>
      </c>
      <c r="C48" s="37">
        <f t="shared" si="2"/>
        <v>7.9347023977392954</v>
      </c>
      <c r="D48" s="40">
        <f t="shared" si="3"/>
        <v>29.104823908555893</v>
      </c>
      <c r="E48" s="28">
        <f t="shared" si="4"/>
        <v>49.999999999999979</v>
      </c>
      <c r="F48" s="27">
        <f t="shared" si="5"/>
        <v>816.05153787212384</v>
      </c>
      <c r="G48" s="74">
        <f t="shared" si="6"/>
        <v>60.764005067024904</v>
      </c>
      <c r="H48" s="24">
        <f t="shared" si="7"/>
        <v>123.18445706085112</v>
      </c>
      <c r="I48" s="28">
        <f t="shared" si="8"/>
        <v>999.99999999999977</v>
      </c>
    </row>
    <row r="49" spans="1:9">
      <c r="A49" s="22">
        <f t="shared" si="9"/>
        <v>46</v>
      </c>
      <c r="B49" s="34">
        <f t="shared" si="1"/>
        <v>12.492238080470466</v>
      </c>
      <c r="C49" s="37">
        <f t="shared" si="2"/>
        <v>7.6094677711996885</v>
      </c>
      <c r="D49" s="40">
        <f t="shared" si="3"/>
        <v>29.898294148329821</v>
      </c>
      <c r="E49" s="28">
        <f t="shared" si="4"/>
        <v>49.999999999999972</v>
      </c>
      <c r="F49" s="27">
        <f t="shared" si="5"/>
        <v>809.99042824967569</v>
      </c>
      <c r="G49" s="74">
        <f t="shared" si="6"/>
        <v>60.748714182770598</v>
      </c>
      <c r="H49" s="24">
        <f t="shared" si="7"/>
        <v>129.26085756755361</v>
      </c>
      <c r="I49" s="28">
        <f t="shared" si="8"/>
        <v>1000</v>
      </c>
    </row>
    <row r="50" spans="1:9">
      <c r="A50" s="22">
        <f t="shared" si="9"/>
        <v>47</v>
      </c>
      <c r="B50" s="34">
        <f t="shared" si="1"/>
        <v>12.058799486978021</v>
      </c>
      <c r="C50" s="37">
        <f t="shared" si="2"/>
        <v>7.281959587572163</v>
      </c>
      <c r="D50" s="40">
        <f t="shared" si="3"/>
        <v>30.65924092544979</v>
      </c>
      <c r="E50" s="28">
        <f t="shared" si="4"/>
        <v>49.999999999999972</v>
      </c>
      <c r="F50" s="27">
        <f t="shared" si="5"/>
        <v>804.08057843502093</v>
      </c>
      <c r="G50" s="74">
        <f t="shared" si="6"/>
        <v>60.583692579148355</v>
      </c>
      <c r="H50" s="24">
        <f t="shared" si="7"/>
        <v>135.33572898583068</v>
      </c>
      <c r="I50" s="28">
        <f t="shared" si="8"/>
        <v>999.99999999999989</v>
      </c>
    </row>
    <row r="51" spans="1:9">
      <c r="A51" s="22">
        <f t="shared" si="9"/>
        <v>48</v>
      </c>
      <c r="B51" s="34">
        <f t="shared" si="1"/>
        <v>11.657816716587403</v>
      </c>
      <c r="C51" s="37">
        <f t="shared" si="2"/>
        <v>6.9547463992055638</v>
      </c>
      <c r="D51" s="40">
        <f t="shared" si="3"/>
        <v>31.387436884207006</v>
      </c>
      <c r="E51" s="28">
        <f t="shared" si="4"/>
        <v>49.999999999999972</v>
      </c>
      <c r="F51" s="27">
        <f t="shared" si="5"/>
        <v>798.32847358400079</v>
      </c>
      <c r="G51" s="74">
        <f t="shared" si="6"/>
        <v>60.277428172253693</v>
      </c>
      <c r="H51" s="24">
        <f t="shared" si="7"/>
        <v>141.39409824374553</v>
      </c>
      <c r="I51" s="28">
        <f t="shared" si="8"/>
        <v>1000</v>
      </c>
    </row>
    <row r="52" spans="1:9">
      <c r="A52" s="22">
        <f t="shared" si="9"/>
        <v>49</v>
      </c>
      <c r="B52" s="34">
        <f t="shared" si="1"/>
        <v>11.287023153529763</v>
      </c>
      <c r="C52" s="37">
        <f t="shared" si="2"/>
        <v>6.6300653223426487</v>
      </c>
      <c r="D52" s="40">
        <f t="shared" si="3"/>
        <v>32.08291152412756</v>
      </c>
      <c r="E52" s="28">
        <f t="shared" si="4"/>
        <v>49.999999999999972</v>
      </c>
      <c r="F52" s="27">
        <f t="shared" si="5"/>
        <v>792.7391216474814</v>
      </c>
      <c r="G52" s="74">
        <f t="shared" si="6"/>
        <v>59.839037291547683</v>
      </c>
      <c r="H52" s="24">
        <f t="shared" si="7"/>
        <v>147.42184106097091</v>
      </c>
      <c r="I52" s="28">
        <f t="shared" si="8"/>
        <v>1000</v>
      </c>
    </row>
    <row r="53" spans="1:9">
      <c r="A53" s="22">
        <f t="shared" si="9"/>
        <v>50</v>
      </c>
      <c r="B53" s="34">
        <f t="shared" si="1"/>
        <v>10.944246778010006</v>
      </c>
      <c r="C53" s="37">
        <f t="shared" si="2"/>
        <v>6.3098351656281402</v>
      </c>
      <c r="D53" s="40">
        <f t="shared" si="3"/>
        <v>32.745918056361823</v>
      </c>
      <c r="E53" s="28">
        <f t="shared" si="4"/>
        <v>49.999999999999972</v>
      </c>
      <c r="F53" s="27">
        <f t="shared" si="5"/>
        <v>787.31618457305046</v>
      </c>
      <c r="G53" s="74">
        <f t="shared" si="6"/>
        <v>59.278070636823919</v>
      </c>
      <c r="H53" s="24">
        <f t="shared" si="7"/>
        <v>153.40574479012568</v>
      </c>
      <c r="I53" s="28">
        <f t="shared" si="8"/>
        <v>1000.0000000000001</v>
      </c>
    </row>
    <row r="54" spans="1:9">
      <c r="A54" s="22">
        <f t="shared" si="9"/>
        <v>51</v>
      </c>
      <c r="B54" s="34">
        <f t="shared" si="1"/>
        <v>10.627423571341252</v>
      </c>
      <c r="C54" s="37">
        <f t="shared" si="2"/>
        <v>5.9956748557340802</v>
      </c>
      <c r="D54" s="40">
        <f t="shared" si="3"/>
        <v>33.376901572924638</v>
      </c>
      <c r="E54" s="28">
        <f t="shared" si="4"/>
        <v>49.999999999999972</v>
      </c>
      <c r="F54" s="27">
        <f t="shared" si="5"/>
        <v>782.06210952571098</v>
      </c>
      <c r="G54" s="74">
        <f t="shared" si="6"/>
        <v>58.604338620480924</v>
      </c>
      <c r="H54" s="24">
        <f t="shared" si="7"/>
        <v>159.33355185380807</v>
      </c>
      <c r="I54" s="28">
        <f t="shared" si="8"/>
        <v>1000</v>
      </c>
    </row>
    <row r="55" spans="1:9">
      <c r="A55" s="22">
        <f t="shared" si="9"/>
        <v>52</v>
      </c>
      <c r="B55" s="34">
        <f t="shared" si="1"/>
        <v>10.334605573081612</v>
      </c>
      <c r="C55" s="37">
        <f t="shared" si="2"/>
        <v>5.6889253684203123</v>
      </c>
      <c r="D55" s="40">
        <f t="shared" si="3"/>
        <v>33.976469058498047</v>
      </c>
      <c r="E55" s="28">
        <f t="shared" si="4"/>
        <v>49.999999999999972</v>
      </c>
      <c r="F55" s="27">
        <f t="shared" si="5"/>
        <v>776.97825718720617</v>
      </c>
      <c r="G55" s="74">
        <f t="shared" si="6"/>
        <v>57.827757096937567</v>
      </c>
      <c r="H55" s="24">
        <f t="shared" si="7"/>
        <v>165.19398571585617</v>
      </c>
      <c r="I55" s="28">
        <f t="shared" si="8"/>
        <v>1000</v>
      </c>
    </row>
    <row r="56" spans="1:9">
      <c r="A56" s="22">
        <f t="shared" si="9"/>
        <v>53</v>
      </c>
      <c r="B56" s="34">
        <f t="shared" si="1"/>
        <v>10.063964712669938</v>
      </c>
      <c r="C56" s="37">
        <f t="shared" si="2"/>
        <v>5.3906736919899538</v>
      </c>
      <c r="D56" s="40">
        <f t="shared" si="3"/>
        <v>34.545361595340076</v>
      </c>
      <c r="E56" s="28">
        <f t="shared" si="4"/>
        <v>49.999999999999972</v>
      </c>
      <c r="F56" s="27">
        <f t="shared" si="5"/>
        <v>772.06502496516123</v>
      </c>
      <c r="G56" s="74">
        <f t="shared" si="6"/>
        <v>56.958213609288784</v>
      </c>
      <c r="H56" s="24">
        <f t="shared" si="7"/>
        <v>170.97676142554994</v>
      </c>
      <c r="I56" s="28">
        <f t="shared" si="8"/>
        <v>1000</v>
      </c>
    </row>
    <row r="57" spans="1:9">
      <c r="A57" s="22">
        <f t="shared" si="9"/>
        <v>54</v>
      </c>
      <c r="B57" s="34">
        <f t="shared" si="1"/>
        <v>9.8137933844524223</v>
      </c>
      <c r="C57" s="37">
        <f t="shared" si="2"/>
        <v>5.1017776510084731</v>
      </c>
      <c r="D57" s="40">
        <f t="shared" si="3"/>
        <v>35.084428964539072</v>
      </c>
      <c r="E57" s="28">
        <f t="shared" si="4"/>
        <v>49.999999999999972</v>
      </c>
      <c r="F57" s="27">
        <f t="shared" si="5"/>
        <v>767.32196359487125</v>
      </c>
      <c r="G57" s="74">
        <f t="shared" si="6"/>
        <v>56.005453618649867</v>
      </c>
      <c r="H57" s="24">
        <f t="shared" si="7"/>
        <v>176.67258278647881</v>
      </c>
      <c r="I57" s="28">
        <f t="shared" si="8"/>
        <v>1000</v>
      </c>
    </row>
    <row r="58" spans="1:9">
      <c r="A58" s="22">
        <f t="shared" si="9"/>
        <v>55</v>
      </c>
      <c r="B58" s="34">
        <f t="shared" si="1"/>
        <v>9.5825025817022809</v>
      </c>
      <c r="C58" s="37">
        <f t="shared" si="2"/>
        <v>4.8228906886577674</v>
      </c>
      <c r="D58" s="40">
        <f t="shared" si="3"/>
        <v>35.594606729639921</v>
      </c>
      <c r="E58" s="28">
        <f t="shared" si="4"/>
        <v>49.999999999999972</v>
      </c>
      <c r="F58" s="27">
        <f t="shared" si="5"/>
        <v>762.74788615188481</v>
      </c>
      <c r="G58" s="74">
        <f t="shared" si="6"/>
        <v>54.97898569977125</v>
      </c>
      <c r="H58" s="24">
        <f t="shared" si="7"/>
        <v>182.2731281483438</v>
      </c>
      <c r="I58" s="28">
        <f t="shared" si="8"/>
        <v>999.99999999999977</v>
      </c>
    </row>
    <row r="59" spans="1:9">
      <c r="A59" s="22">
        <f t="shared" si="9"/>
        <v>56</v>
      </c>
      <c r="B59" s="34">
        <f t="shared" si="1"/>
        <v>9.3686182613626769</v>
      </c>
      <c r="C59" s="37">
        <f t="shared" si="2"/>
        <v>4.5544859401315954</v>
      </c>
      <c r="D59" s="40">
        <f t="shared" si="3"/>
        <v>36.076895798505696</v>
      </c>
      <c r="E59" s="28">
        <f t="shared" si="4"/>
        <v>49.999999999999972</v>
      </c>
      <c r="F59" s="27">
        <f t="shared" si="5"/>
        <v>758.34096892194952</v>
      </c>
      <c r="G59" s="74">
        <f t="shared" si="6"/>
        <v>53.888004359729521</v>
      </c>
      <c r="H59" s="24">
        <f t="shared" si="7"/>
        <v>187.77102671832094</v>
      </c>
      <c r="I59" s="28">
        <f t="shared" si="8"/>
        <v>1000</v>
      </c>
    </row>
    <row r="60" spans="1:9">
      <c r="A60" s="22">
        <f t="shared" si="9"/>
        <v>57</v>
      </c>
      <c r="B60" s="34">
        <f t="shared" si="1"/>
        <v>9.1707764818691384</v>
      </c>
      <c r="C60" s="37">
        <f t="shared" si="2"/>
        <v>4.2968791256119756</v>
      </c>
      <c r="D60" s="40">
        <f t="shared" si="3"/>
        <v>36.532344392518858</v>
      </c>
      <c r="E60" s="28">
        <f t="shared" si="4"/>
        <v>49.999999999999972</v>
      </c>
      <c r="F60" s="27">
        <f t="shared" si="5"/>
        <v>754.09884390887737</v>
      </c>
      <c r="G60" s="74">
        <f t="shared" si="6"/>
        <v>52.741328936828808</v>
      </c>
      <c r="H60" s="24">
        <f t="shared" si="7"/>
        <v>193.15982715429388</v>
      </c>
      <c r="I60" s="28">
        <f t="shared" si="8"/>
        <v>1000.0000000000001</v>
      </c>
    </row>
    <row r="61" spans="1:9">
      <c r="A61" s="22">
        <f t="shared" si="9"/>
        <v>58</v>
      </c>
      <c r="B61" s="34">
        <f t="shared" si="1"/>
        <v>8.9877177437537856</v>
      </c>
      <c r="C61" s="37">
        <f t="shared" si="2"/>
        <v>4.0502499511661316</v>
      </c>
      <c r="D61" s="40">
        <f t="shared" si="3"/>
        <v>36.962032305080058</v>
      </c>
      <c r="E61" s="28">
        <f t="shared" si="4"/>
        <v>49.999999999999972</v>
      </c>
      <c r="F61" s="27">
        <f t="shared" si="5"/>
        <v>750.01868301403761</v>
      </c>
      <c r="G61" s="74">
        <f t="shared" si="6"/>
        <v>51.547356937985626</v>
      </c>
      <c r="H61" s="24">
        <f t="shared" si="7"/>
        <v>198.43396004797677</v>
      </c>
      <c r="I61" s="28">
        <f t="shared" si="8"/>
        <v>1000</v>
      </c>
    </row>
    <row r="62" spans="1:9">
      <c r="A62" s="22">
        <f t="shared" si="9"/>
        <v>59</v>
      </c>
      <c r="B62" s="34">
        <f t="shared" si="1"/>
        <v>8.8182808671098538</v>
      </c>
      <c r="C62" s="37">
        <f t="shared" si="2"/>
        <v>3.8146618326934503</v>
      </c>
      <c r="D62" s="40">
        <f t="shared" si="3"/>
        <v>37.36705730019667</v>
      </c>
      <c r="E62" s="28">
        <f t="shared" si="4"/>
        <v>49.999999999999972</v>
      </c>
      <c r="F62" s="27">
        <f t="shared" si="5"/>
        <v>746.09727410689334</v>
      </c>
      <c r="G62" s="74">
        <f t="shared" si="6"/>
        <v>50.314030151331352</v>
      </c>
      <c r="H62" s="24">
        <f t="shared" si="7"/>
        <v>203.58869574177533</v>
      </c>
      <c r="I62" s="28">
        <f t="shared" si="8"/>
        <v>1000</v>
      </c>
    </row>
    <row r="63" spans="1:9">
      <c r="A63" s="22">
        <f t="shared" si="9"/>
        <v>60</v>
      </c>
      <c r="B63" s="34">
        <f t="shared" si="1"/>
        <v>8.6613966605248081</v>
      </c>
      <c r="C63" s="37">
        <f t="shared" si="2"/>
        <v>3.5900798560091522</v>
      </c>
      <c r="D63" s="40">
        <f t="shared" si="3"/>
        <v>37.748523483466016</v>
      </c>
      <c r="E63" s="28">
        <f t="shared" si="4"/>
        <v>49.999999999999979</v>
      </c>
      <c r="F63" s="27">
        <f t="shared" si="5"/>
        <v>742.33108933672156</v>
      </c>
      <c r="G63" s="74">
        <f t="shared" si="6"/>
        <v>49.04881190636992</v>
      </c>
      <c r="H63" s="24">
        <f t="shared" si="7"/>
        <v>208.62009875690845</v>
      </c>
      <c r="I63" s="28">
        <f t="shared" si="8"/>
        <v>999.99999999999989</v>
      </c>
    </row>
    <row r="64" spans="1:9">
      <c r="A64" s="22">
        <f t="shared" si="9"/>
        <v>61</v>
      </c>
      <c r="B64" s="34">
        <f t="shared" si="1"/>
        <v>8.5160815712380753</v>
      </c>
      <c r="C64" s="37">
        <f t="shared" si="2"/>
        <v>3.3763869596949703</v>
      </c>
      <c r="D64" s="40">
        <f t="shared" si="3"/>
        <v>38.107531469066934</v>
      </c>
      <c r="E64" s="28">
        <f t="shared" si="4"/>
        <v>49.999999999999979</v>
      </c>
      <c r="F64" s="27">
        <f t="shared" si="5"/>
        <v>738.71634612247578</v>
      </c>
      <c r="G64" s="74">
        <f t="shared" si="6"/>
        <v>47.758673929978698</v>
      </c>
      <c r="H64" s="24">
        <f t="shared" si="7"/>
        <v>213.52497994754543</v>
      </c>
      <c r="I64" s="28">
        <f t="shared" si="8"/>
        <v>1000</v>
      </c>
    </row>
    <row r="65" spans="1:9">
      <c r="A65" s="22">
        <f t="shared" si="9"/>
        <v>62</v>
      </c>
      <c r="B65" s="34">
        <f t="shared" si="1"/>
        <v>8.3814314542143986</v>
      </c>
      <c r="C65" s="37">
        <f t="shared" si="2"/>
        <v>3.1733983807491484</v>
      </c>
      <c r="D65" s="40">
        <f t="shared" si="3"/>
        <v>38.44517016503643</v>
      </c>
      <c r="E65" s="28">
        <f t="shared" si="4"/>
        <v>49.999999999999979</v>
      </c>
      <c r="F65" s="27">
        <f t="shared" si="5"/>
        <v>735.24906131020657</v>
      </c>
      <c r="G65" s="74">
        <f t="shared" si="6"/>
        <v>46.450091349250009</v>
      </c>
      <c r="H65" s="24">
        <f t="shared" si="7"/>
        <v>218.3008473405433</v>
      </c>
      <c r="I65" s="28">
        <f t="shared" si="8"/>
        <v>999.99999999999989</v>
      </c>
    </row>
    <row r="66" spans="1:9">
      <c r="A66" s="22">
        <f t="shared" si="9"/>
        <v>63</v>
      </c>
      <c r="B66" s="34">
        <f t="shared" si="1"/>
        <v>8.2566155566579624</v>
      </c>
      <c r="C66" s="37">
        <f t="shared" si="2"/>
        <v>2.9808744402306697</v>
      </c>
      <c r="D66" s="40">
        <f t="shared" si="3"/>
        <v>38.762510003111345</v>
      </c>
      <c r="E66" s="28">
        <f t="shared" si="4"/>
        <v>49.999999999999979</v>
      </c>
      <c r="F66" s="27">
        <f t="shared" si="5"/>
        <v>731.92509901360131</v>
      </c>
      <c r="G66" s="74">
        <f t="shared" si="6"/>
        <v>45.129044510930328</v>
      </c>
      <c r="H66" s="24">
        <f t="shared" si="7"/>
        <v>222.9458564754683</v>
      </c>
      <c r="I66" s="28">
        <f t="shared" si="8"/>
        <v>999.99999999999989</v>
      </c>
    </row>
    <row r="67" spans="1:9">
      <c r="A67" s="22">
        <f t="shared" si="9"/>
        <v>64</v>
      </c>
      <c r="B67" s="34">
        <f t="shared" si="1"/>
        <v>8.14087078242577</v>
      </c>
      <c r="C67" s="37">
        <f t="shared" si="2"/>
        <v>2.7985317704397956</v>
      </c>
      <c r="D67" s="40">
        <f t="shared" si="3"/>
        <v>39.060597447134413</v>
      </c>
      <c r="E67" s="28">
        <f t="shared" si="4"/>
        <v>49.999999999999979</v>
      </c>
      <c r="F67" s="27">
        <f t="shared" si="5"/>
        <v>728.74021265963245</v>
      </c>
      <c r="G67" s="74">
        <f t="shared" si="6"/>
        <v>43.801026413806106</v>
      </c>
      <c r="H67" s="24">
        <f t="shared" si="7"/>
        <v>227.45876092656133</v>
      </c>
      <c r="I67" s="28">
        <f t="shared" si="8"/>
        <v>999.99999999999989</v>
      </c>
    </row>
    <row r="68" spans="1:9">
      <c r="A68" s="22">
        <f t="shared" ref="A68:A103" si="10">A67+1</f>
        <v>65</v>
      </c>
      <c r="B68" s="34">
        <f t="shared" si="1"/>
        <v>8.0334962761982016</v>
      </c>
      <c r="C68" s="37">
        <f t="shared" si="2"/>
        <v>2.626053099623384</v>
      </c>
      <c r="D68" s="40">
        <f t="shared" si="3"/>
        <v>39.340450624178395</v>
      </c>
      <c r="E68" s="28">
        <f t="shared" si="4"/>
        <v>49.999999999999979</v>
      </c>
      <c r="F68" s="27">
        <f t="shared" si="5"/>
        <v>725.69008175337683</v>
      </c>
      <c r="G68" s="74">
        <f t="shared" si="6"/>
        <v>42.471054678681021</v>
      </c>
      <c r="H68" s="24">
        <f t="shared" si="7"/>
        <v>231.83886356794193</v>
      </c>
      <c r="I68" s="28">
        <f t="shared" si="8"/>
        <v>999.99999999999977</v>
      </c>
    </row>
    <row r="69" spans="1:9">
      <c r="A69" s="22">
        <f t="shared" si="10"/>
        <v>66</v>
      </c>
      <c r="B69" s="34">
        <f t="shared" ref="B69:B103" si="11">B68 - TransmissionRate_HighRisk * B68 * C68/(B68+C68+D68) - TransmissionRate_BetweenGroups * B68 * G68/(F68+G68+H68)</f>
        <v>7.9338483486995912</v>
      </c>
      <c r="C69" s="37">
        <f t="shared" ref="C69:C103" si="12">C68 + TransmissionRate_HighRisk * B68 * C68/(B68+C68+D68) - RecoveryRate_HighRisk * C68 + TransmissionRate_BetweenGroups * B68 * G68/(F68+G68+H68)</f>
        <v>2.4630957171596557</v>
      </c>
      <c r="D69" s="40">
        <f t="shared" ref="D69:D103" si="13">D68 + RecoveryRate_HighRisk * C68</f>
        <v>39.603055934140734</v>
      </c>
      <c r="E69" s="28">
        <f t="shared" ref="E69:E103" si="14">SUM(B69:D69)</f>
        <v>49.999999999999979</v>
      </c>
      <c r="F69" s="27">
        <f t="shared" ref="F69:F103" si="15">F68 - TransmissionRate_LowRisk * F68 * G68/(F68+G68+H68) - TransmissionRate_BetweenGroups * F68 * C68/(B68+C68+D68)</f>
        <v>722.7703438580204</v>
      </c>
      <c r="G69" s="74">
        <f t="shared" ref="G69:G103" si="16">G68 + TransmissionRate_LowRisk * F68 * G68/(F68+G68+H68) - RecoveryRate_LowRisk * G68 + TransmissionRate_BetweenGroups * F68 * C68/(B68+C68+D68)</f>
        <v>41.143687106169367</v>
      </c>
      <c r="H69" s="24">
        <f t="shared" ref="H69:H103" si="17">H68 + RecoveryRate_LowRisk * G68</f>
        <v>236.08596903581002</v>
      </c>
      <c r="I69" s="28">
        <f t="shared" ref="I69:I103" si="18">SUM(F69:H69)</f>
        <v>999.99999999999977</v>
      </c>
    </row>
    <row r="70" spans="1:9">
      <c r="A70" s="22">
        <f t="shared" si="10"/>
        <v>67</v>
      </c>
      <c r="B70" s="34">
        <f t="shared" si="11"/>
        <v>7.8413357505110417</v>
      </c>
      <c r="C70" s="37">
        <f t="shared" si="12"/>
        <v>2.309298743632239</v>
      </c>
      <c r="D70" s="40">
        <f t="shared" si="13"/>
        <v>39.849365505856703</v>
      </c>
      <c r="E70" s="28">
        <f t="shared" si="14"/>
        <v>49.999999999999986</v>
      </c>
      <c r="F70" s="27">
        <f t="shared" si="15"/>
        <v>719.97662226122975</v>
      </c>
      <c r="G70" s="74">
        <f t="shared" si="16"/>
        <v>39.823039992343006</v>
      </c>
      <c r="H70" s="24">
        <f t="shared" si="17"/>
        <v>240.20033774642695</v>
      </c>
      <c r="I70" s="28">
        <f t="shared" si="18"/>
        <v>999.99999999999966</v>
      </c>
    </row>
    <row r="71" spans="1:9">
      <c r="A71" s="22">
        <f t="shared" si="10"/>
        <v>68</v>
      </c>
      <c r="B71" s="34">
        <f t="shared" si="11"/>
        <v>7.7554152920602855</v>
      </c>
      <c r="C71" s="37">
        <f t="shared" si="12"/>
        <v>2.1642893277197714</v>
      </c>
      <c r="D71" s="40">
        <f t="shared" si="13"/>
        <v>40.08029538021993</v>
      </c>
      <c r="E71" s="28">
        <f t="shared" si="14"/>
        <v>49.999999999999986</v>
      </c>
      <c r="F71" s="27">
        <f t="shared" si="15"/>
        <v>717.30454977000659</v>
      </c>
      <c r="G71" s="74">
        <f t="shared" si="16"/>
        <v>38.512808484331956</v>
      </c>
      <c r="H71" s="24">
        <f t="shared" si="17"/>
        <v>244.18264174566124</v>
      </c>
      <c r="I71" s="28">
        <f t="shared" si="18"/>
        <v>999.99999999999977</v>
      </c>
    </row>
    <row r="72" spans="1:9">
      <c r="A72" s="22">
        <f t="shared" si="10"/>
        <v>69</v>
      </c>
      <c r="B72" s="34">
        <f t="shared" si="11"/>
        <v>7.6755878003690743</v>
      </c>
      <c r="C72" s="37">
        <f t="shared" si="12"/>
        <v>2.0276878866390056</v>
      </c>
      <c r="D72" s="40">
        <f t="shared" si="13"/>
        <v>40.296724312991905</v>
      </c>
      <c r="E72" s="28">
        <f t="shared" si="14"/>
        <v>49.999999999999986</v>
      </c>
      <c r="F72" s="27">
        <f t="shared" si="15"/>
        <v>714.74978904477359</v>
      </c>
      <c r="G72" s="74">
        <f t="shared" si="16"/>
        <v>37.216288361131838</v>
      </c>
      <c r="H72" s="24">
        <f t="shared" si="17"/>
        <v>248.03392259409443</v>
      </c>
      <c r="I72" s="28">
        <f t="shared" si="18"/>
        <v>999.99999999999989</v>
      </c>
    </row>
    <row r="73" spans="1:9">
      <c r="A73" s="22">
        <f t="shared" si="10"/>
        <v>70</v>
      </c>
      <c r="B73" s="34">
        <f t="shared" si="11"/>
        <v>7.6013943984058532</v>
      </c>
      <c r="C73" s="37">
        <f t="shared" si="12"/>
        <v>1.8991124999383262</v>
      </c>
      <c r="D73" s="40">
        <f t="shared" si="13"/>
        <v>40.499493101655808</v>
      </c>
      <c r="E73" s="28">
        <f t="shared" si="14"/>
        <v>49.999999999999986</v>
      </c>
      <c r="F73" s="27">
        <f t="shared" si="15"/>
        <v>712.30804985122359</v>
      </c>
      <c r="G73" s="74">
        <f t="shared" si="16"/>
        <v>35.936398718568597</v>
      </c>
      <c r="H73" s="24">
        <f t="shared" si="17"/>
        <v>251.75555143020762</v>
      </c>
      <c r="I73" s="28">
        <f t="shared" si="18"/>
        <v>999.99999999999977</v>
      </c>
    </row>
    <row r="74" spans="1:9">
      <c r="A74" s="22">
        <f t="shared" si="10"/>
        <v>71</v>
      </c>
      <c r="B74" s="34">
        <f t="shared" si="11"/>
        <v>7.5324130898840052</v>
      </c>
      <c r="C74" s="37">
        <f t="shared" si="12"/>
        <v>1.778182558466342</v>
      </c>
      <c r="D74" s="40">
        <f t="shared" si="13"/>
        <v>40.689404351649642</v>
      </c>
      <c r="E74" s="28">
        <f t="shared" si="14"/>
        <v>49.999999999999986</v>
      </c>
      <c r="F74" s="27">
        <f t="shared" si="15"/>
        <v>709.97510357641897</v>
      </c>
      <c r="G74" s="74">
        <f t="shared" si="16"/>
        <v>34.675705121516373</v>
      </c>
      <c r="H74" s="24">
        <f t="shared" si="17"/>
        <v>255.34919130206447</v>
      </c>
      <c r="I74" s="28">
        <f t="shared" si="18"/>
        <v>999.99999999999977</v>
      </c>
    </row>
    <row r="75" spans="1:9">
      <c r="A75" s="22">
        <f t="shared" si="10"/>
        <v>72</v>
      </c>
      <c r="B75" s="34">
        <f t="shared" si="11"/>
        <v>7.4682556306306207</v>
      </c>
      <c r="C75" s="37">
        <f t="shared" si="12"/>
        <v>1.6645217618730928</v>
      </c>
      <c r="D75" s="40">
        <f t="shared" si="13"/>
        <v>40.867222607496274</v>
      </c>
      <c r="E75" s="28">
        <f t="shared" si="14"/>
        <v>49.999999999999986</v>
      </c>
      <c r="F75" s="27">
        <f t="shared" si="15"/>
        <v>707.74679532450261</v>
      </c>
      <c r="G75" s="74">
        <f t="shared" si="16"/>
        <v>33.436442861281087</v>
      </c>
      <c r="H75" s="24">
        <f t="shared" si="17"/>
        <v>258.81676181421608</v>
      </c>
      <c r="I75" s="28">
        <f t="shared" si="18"/>
        <v>999.99999999999977</v>
      </c>
    </row>
    <row r="76" spans="1:9">
      <c r="A76" s="22">
        <f t="shared" si="10"/>
        <v>73</v>
      </c>
      <c r="B76" s="34">
        <f t="shared" si="11"/>
        <v>7.4085646668874503</v>
      </c>
      <c r="C76" s="37">
        <f t="shared" si="12"/>
        <v>1.5577605494289541</v>
      </c>
      <c r="D76" s="40">
        <f t="shared" si="13"/>
        <v>41.03367478368358</v>
      </c>
      <c r="E76" s="28">
        <f t="shared" si="14"/>
        <v>49.999999999999986</v>
      </c>
      <c r="F76" s="27">
        <f t="shared" si="15"/>
        <v>705.61905387766865</v>
      </c>
      <c r="G76" s="74">
        <f t="shared" si="16"/>
        <v>32.220540021986984</v>
      </c>
      <c r="H76" s="24">
        <f t="shared" si="17"/>
        <v>262.16040610034418</v>
      </c>
      <c r="I76" s="28">
        <f t="shared" si="18"/>
        <v>999.99999999999977</v>
      </c>
    </row>
    <row r="77" spans="1:9">
      <c r="A77" s="22">
        <f t="shared" si="10"/>
        <v>74</v>
      </c>
      <c r="B77" s="34">
        <f t="shared" si="11"/>
        <v>7.3530111208300815</v>
      </c>
      <c r="C77" s="37">
        <f t="shared" si="12"/>
        <v>1.4575380405434275</v>
      </c>
      <c r="D77" s="40">
        <f t="shared" si="13"/>
        <v>41.189450838626477</v>
      </c>
      <c r="E77" s="28">
        <f t="shared" si="14"/>
        <v>49.999999999999986</v>
      </c>
      <c r="F77" s="27">
        <f t="shared" si="15"/>
        <v>703.58789978004427</v>
      </c>
      <c r="G77" s="74">
        <f t="shared" si="16"/>
        <v>31.029640117412633</v>
      </c>
      <c r="H77" s="24">
        <f t="shared" si="17"/>
        <v>265.38246010254289</v>
      </c>
      <c r="I77" s="28">
        <f t="shared" si="18"/>
        <v>999.99999999999977</v>
      </c>
    </row>
    <row r="78" spans="1:9">
      <c r="A78" s="22">
        <f t="shared" si="10"/>
        <v>75</v>
      </c>
      <c r="B78" s="34">
        <f t="shared" si="11"/>
        <v>7.3012918039998533</v>
      </c>
      <c r="C78" s="37">
        <f t="shared" si="12"/>
        <v>1.3635035533193129</v>
      </c>
      <c r="D78" s="40">
        <f t="shared" si="13"/>
        <v>41.335204642680822</v>
      </c>
      <c r="E78" s="28">
        <f t="shared" si="14"/>
        <v>49.999999999999986</v>
      </c>
      <c r="F78" s="27">
        <f t="shared" si="15"/>
        <v>701.64945177604613</v>
      </c>
      <c r="G78" s="74">
        <f t="shared" si="16"/>
        <v>29.865124109669424</v>
      </c>
      <c r="H78" s="24">
        <f t="shared" si="17"/>
        <v>268.48542411428417</v>
      </c>
      <c r="I78" s="28">
        <f t="shared" si="18"/>
        <v>999.99999999999977</v>
      </c>
    </row>
    <row r="79" spans="1:9">
      <c r="A79" s="22">
        <f t="shared" si="10"/>
        <v>76</v>
      </c>
      <c r="B79" s="34">
        <f t="shared" si="11"/>
        <v>7.2531272400803761</v>
      </c>
      <c r="C79" s="37">
        <f t="shared" si="12"/>
        <v>1.2753177619068587</v>
      </c>
      <c r="D79" s="40">
        <f t="shared" si="13"/>
        <v>41.471554998012756</v>
      </c>
      <c r="E79" s="28">
        <f t="shared" si="14"/>
        <v>49.999999999999993</v>
      </c>
      <c r="F79" s="27">
        <f t="shared" si="15"/>
        <v>699.79993181065947</v>
      </c>
      <c r="G79" s="74">
        <f t="shared" si="16"/>
        <v>28.728131664089076</v>
      </c>
      <c r="H79" s="24">
        <f t="shared" si="17"/>
        <v>271.47193652525112</v>
      </c>
      <c r="I79" s="28">
        <f t="shared" si="18"/>
        <v>999.99999999999977</v>
      </c>
    </row>
    <row r="80" spans="1:9">
      <c r="A80" s="22">
        <f t="shared" si="10"/>
        <v>77</v>
      </c>
      <c r="B80" s="34">
        <f t="shared" si="11"/>
        <v>7.2082596793997498</v>
      </c>
      <c r="C80" s="37">
        <f t="shared" si="12"/>
        <v>1.1926535463967991</v>
      </c>
      <c r="D80" s="40">
        <f t="shared" si="13"/>
        <v>41.599086774203442</v>
      </c>
      <c r="E80" s="28">
        <f t="shared" si="14"/>
        <v>49.999999999999993</v>
      </c>
      <c r="F80" s="27">
        <f t="shared" si="15"/>
        <v>698.03566877696142</v>
      </c>
      <c r="G80" s="74">
        <f t="shared" si="16"/>
        <v>27.619581531378312</v>
      </c>
      <c r="H80" s="24">
        <f t="shared" si="17"/>
        <v>274.34474969166001</v>
      </c>
      <c r="I80" s="28">
        <f t="shared" si="18"/>
        <v>999.99999999999977</v>
      </c>
    </row>
    <row r="81" spans="1:9">
      <c r="A81" s="22">
        <f t="shared" si="10"/>
        <v>78</v>
      </c>
      <c r="B81" s="34">
        <f t="shared" si="11"/>
        <v>7.1664512886135245</v>
      </c>
      <c r="C81" s="37">
        <f t="shared" si="12"/>
        <v>1.1151965825433447</v>
      </c>
      <c r="D81" s="40">
        <f t="shared" si="13"/>
        <v>41.718352128843122</v>
      </c>
      <c r="E81" s="28">
        <f t="shared" si="14"/>
        <v>49.999999999999993</v>
      </c>
      <c r="F81" s="27">
        <f t="shared" si="15"/>
        <v>696.35310117601841</v>
      </c>
      <c r="G81" s="74">
        <f t="shared" si="16"/>
        <v>26.540190979183485</v>
      </c>
      <c r="H81" s="24">
        <f t="shared" si="17"/>
        <v>277.10670784479782</v>
      </c>
      <c r="I81" s="28">
        <f t="shared" si="18"/>
        <v>999.99999999999977</v>
      </c>
    </row>
    <row r="82" spans="1:9">
      <c r="A82" s="22">
        <f t="shared" si="10"/>
        <v>79</v>
      </c>
      <c r="B82" s="34">
        <f t="shared" si="11"/>
        <v>7.1274825001581572</v>
      </c>
      <c r="C82" s="37">
        <f t="shared" si="12"/>
        <v>1.0426457127443771</v>
      </c>
      <c r="D82" s="40">
        <f t="shared" si="13"/>
        <v>41.82987178709746</v>
      </c>
      <c r="E82" s="28">
        <f t="shared" si="14"/>
        <v>49.999999999999993</v>
      </c>
      <c r="F82" s="27">
        <f t="shared" si="15"/>
        <v>694.7487788359573</v>
      </c>
      <c r="G82" s="74">
        <f t="shared" si="16"/>
        <v>25.490494221326191</v>
      </c>
      <c r="H82" s="24">
        <f t="shared" si="17"/>
        <v>279.76072694271619</v>
      </c>
      <c r="I82" s="28">
        <f t="shared" si="18"/>
        <v>999.99999999999977</v>
      </c>
    </row>
    <row r="83" spans="1:9">
      <c r="A83" s="22">
        <f t="shared" si="10"/>
        <v>80</v>
      </c>
      <c r="B83" s="34">
        <f t="shared" si="11"/>
        <v>7.0911505072141177</v>
      </c>
      <c r="C83" s="37">
        <f t="shared" si="12"/>
        <v>0.97471313441397922</v>
      </c>
      <c r="D83" s="40">
        <f t="shared" si="13"/>
        <v>41.934136358371894</v>
      </c>
      <c r="E83" s="28">
        <f t="shared" si="14"/>
        <v>49.999999999999993</v>
      </c>
      <c r="F83" s="27">
        <f t="shared" si="15"/>
        <v>693.21936382042873</v>
      </c>
      <c r="G83" s="74">
        <f t="shared" si="16"/>
        <v>24.470859814722051</v>
      </c>
      <c r="H83" s="24">
        <f t="shared" si="17"/>
        <v>282.3097763648488</v>
      </c>
      <c r="I83" s="28">
        <f t="shared" si="18"/>
        <v>999.99999999999955</v>
      </c>
    </row>
    <row r="84" spans="1:9">
      <c r="A84" s="22">
        <f t="shared" si="10"/>
        <v>81</v>
      </c>
      <c r="B84" s="34">
        <f t="shared" si="11"/>
        <v>7.0572678910494275</v>
      </c>
      <c r="C84" s="37">
        <f t="shared" si="12"/>
        <v>0.91112443713727087</v>
      </c>
      <c r="D84" s="40">
        <f t="shared" si="13"/>
        <v>42.03160767181329</v>
      </c>
      <c r="E84" s="28">
        <f t="shared" si="14"/>
        <v>49.999999999999986</v>
      </c>
      <c r="F84" s="27">
        <f t="shared" si="15"/>
        <v>691.76163064174739</v>
      </c>
      <c r="G84" s="74">
        <f t="shared" si="16"/>
        <v>23.481507011931232</v>
      </c>
      <c r="H84" s="24">
        <f t="shared" si="17"/>
        <v>284.75686234632099</v>
      </c>
      <c r="I84" s="28">
        <f t="shared" si="18"/>
        <v>999.99999999999966</v>
      </c>
    </row>
    <row r="85" spans="1:9">
      <c r="A85" s="22">
        <f t="shared" si="10"/>
        <v>82</v>
      </c>
      <c r="B85" s="34">
        <f t="shared" si="11"/>
        <v>7.0256613687062313</v>
      </c>
      <c r="C85" s="37">
        <f t="shared" si="12"/>
        <v>0.85161851576673997</v>
      </c>
      <c r="D85" s="40">
        <f t="shared" si="13"/>
        <v>42.122720115527017</v>
      </c>
      <c r="E85" s="28">
        <f t="shared" si="14"/>
        <v>49.999999999999986</v>
      </c>
      <c r="F85" s="27">
        <f t="shared" si="15"/>
        <v>690.37246588057178</v>
      </c>
      <c r="G85" s="74">
        <f t="shared" si="16"/>
        <v>22.522521071913701</v>
      </c>
      <c r="H85" s="24">
        <f t="shared" si="17"/>
        <v>287.10501304751409</v>
      </c>
      <c r="I85" s="28">
        <f t="shared" si="18"/>
        <v>999.99999999999955</v>
      </c>
    </row>
    <row r="86" spans="1:9">
      <c r="A86" s="22">
        <f t="shared" si="10"/>
        <v>83</v>
      </c>
      <c r="B86" s="34">
        <f t="shared" si="11"/>
        <v>6.9961706500305869</v>
      </c>
      <c r="C86" s="37">
        <f t="shared" si="12"/>
        <v>0.79594738286571043</v>
      </c>
      <c r="D86" s="40">
        <f t="shared" si="13"/>
        <v>42.207881967103688</v>
      </c>
      <c r="E86" s="28">
        <f t="shared" si="14"/>
        <v>49.999999999999986</v>
      </c>
      <c r="F86" s="27">
        <f t="shared" si="15"/>
        <v>689.04886730196552</v>
      </c>
      <c r="G86" s="74">
        <f t="shared" si="16"/>
        <v>21.593867543328599</v>
      </c>
      <c r="H86" s="24">
        <f t="shared" si="17"/>
        <v>289.35726515470549</v>
      </c>
      <c r="I86" s="28">
        <f t="shared" si="18"/>
        <v>999.99999999999966</v>
      </c>
    </row>
    <row r="87" spans="1:9">
      <c r="A87" s="22">
        <f t="shared" si="10"/>
        <v>84</v>
      </c>
      <c r="B87" s="34">
        <f t="shared" si="11"/>
        <v>6.9686473940205564</v>
      </c>
      <c r="C87" s="37">
        <f t="shared" si="12"/>
        <v>0.74387590058916953</v>
      </c>
      <c r="D87" s="40">
        <f t="shared" si="13"/>
        <v>42.287476705390262</v>
      </c>
      <c r="E87" s="28">
        <f t="shared" si="14"/>
        <v>49.999999999999986</v>
      </c>
      <c r="F87" s="27">
        <f t="shared" si="15"/>
        <v>687.78794254692934</v>
      </c>
      <c r="G87" s="74">
        <f t="shared" si="16"/>
        <v>20.695405544031921</v>
      </c>
      <c r="H87" s="24">
        <f t="shared" si="17"/>
        <v>291.51665190903833</v>
      </c>
      <c r="I87" s="28">
        <f t="shared" si="18"/>
        <v>999.99999999999955</v>
      </c>
    </row>
    <row r="88" spans="1:9">
      <c r="A88" s="22">
        <f t="shared" si="10"/>
        <v>85</v>
      </c>
      <c r="B88" s="34">
        <f t="shared" si="11"/>
        <v>6.9429542553753967</v>
      </c>
      <c r="C88" s="37">
        <f t="shared" si="12"/>
        <v>0.69518144917541269</v>
      </c>
      <c r="D88" s="40">
        <f t="shared" si="13"/>
        <v>42.36186429544918</v>
      </c>
      <c r="E88" s="28">
        <f t="shared" si="14"/>
        <v>49.999999999999986</v>
      </c>
      <c r="F88" s="27">
        <f t="shared" si="15"/>
        <v>686.5869074689075</v>
      </c>
      <c r="G88" s="74">
        <f t="shared" si="16"/>
        <v>19.826900067650598</v>
      </c>
      <c r="H88" s="24">
        <f t="shared" si="17"/>
        <v>293.58619246344153</v>
      </c>
      <c r="I88" s="28">
        <f t="shared" si="18"/>
        <v>999.99999999999966</v>
      </c>
    </row>
    <row r="89" spans="1:9">
      <c r="A89" s="22">
        <f t="shared" si="10"/>
        <v>86</v>
      </c>
      <c r="B89" s="34">
        <f t="shared" si="11"/>
        <v>6.9189640129679182</v>
      </c>
      <c r="C89" s="37">
        <f t="shared" si="12"/>
        <v>0.64965354666534936</v>
      </c>
      <c r="D89" s="40">
        <f t="shared" si="13"/>
        <v>42.431382440366718</v>
      </c>
      <c r="E89" s="28">
        <f t="shared" si="14"/>
        <v>49.999999999999986</v>
      </c>
      <c r="F89" s="27">
        <f t="shared" si="15"/>
        <v>685.44308417622983</v>
      </c>
      <c r="G89" s="74">
        <f t="shared" si="16"/>
        <v>18.98803335356321</v>
      </c>
      <c r="H89" s="24">
        <f t="shared" si="17"/>
        <v>295.56888247020657</v>
      </c>
      <c r="I89" s="28">
        <f t="shared" si="18"/>
        <v>999.99999999999955</v>
      </c>
    </row>
    <row r="90" spans="1:9">
      <c r="A90" s="22">
        <f t="shared" si="10"/>
        <v>87</v>
      </c>
      <c r="B90" s="34">
        <f t="shared" si="11"/>
        <v>6.8965587727337034</v>
      </c>
      <c r="C90" s="37">
        <f t="shared" si="12"/>
        <v>0.60709343223302903</v>
      </c>
      <c r="D90" s="40">
        <f t="shared" si="13"/>
        <v>42.496347795033252</v>
      </c>
      <c r="E90" s="28">
        <f t="shared" si="14"/>
        <v>49.999999999999986</v>
      </c>
      <c r="F90" s="27">
        <f t="shared" si="15"/>
        <v>684.35389883385938</v>
      </c>
      <c r="G90" s="74">
        <f t="shared" si="16"/>
        <v>18.178415360577343</v>
      </c>
      <c r="H90" s="24">
        <f t="shared" si="17"/>
        <v>297.46768580556289</v>
      </c>
      <c r="I90" s="28">
        <f t="shared" si="18"/>
        <v>999.99999999999955</v>
      </c>
    </row>
    <row r="91" spans="1:9">
      <c r="A91" s="22">
        <f t="shared" si="10"/>
        <v>88</v>
      </c>
      <c r="B91" s="34">
        <f t="shared" si="11"/>
        <v>6.8756292381769981</v>
      </c>
      <c r="C91" s="37">
        <f t="shared" si="12"/>
        <v>0.567313623566431</v>
      </c>
      <c r="D91" s="40">
        <f t="shared" si="13"/>
        <v>42.557057138256553</v>
      </c>
      <c r="E91" s="28">
        <f t="shared" si="14"/>
        <v>49.999999999999986</v>
      </c>
      <c r="F91" s="27">
        <f t="shared" si="15"/>
        <v>683.31687927107305</v>
      </c>
      <c r="G91" s="74">
        <f t="shared" si="16"/>
        <v>17.397593387305918</v>
      </c>
      <c r="H91" s="24">
        <f t="shared" si="17"/>
        <v>299.28552734162065</v>
      </c>
      <c r="I91" s="28">
        <f t="shared" si="18"/>
        <v>999.99999999999966</v>
      </c>
    </row>
    <row r="92" spans="1:9">
      <c r="A92" s="22">
        <f t="shared" si="10"/>
        <v>89</v>
      </c>
      <c r="B92" s="34">
        <f t="shared" si="11"/>
        <v>6.8560740423370428</v>
      </c>
      <c r="C92" s="37">
        <f t="shared" si="12"/>
        <v>0.53013745704974313</v>
      </c>
      <c r="D92" s="40">
        <f t="shared" si="13"/>
        <v>42.613788500613197</v>
      </c>
      <c r="E92" s="28">
        <f t="shared" si="14"/>
        <v>49.999999999999986</v>
      </c>
      <c r="F92" s="27">
        <f t="shared" si="15"/>
        <v>682.32965243572687</v>
      </c>
      <c r="G92" s="74">
        <f t="shared" si="16"/>
        <v>16.645060883921541</v>
      </c>
      <c r="H92" s="24">
        <f t="shared" si="17"/>
        <v>301.02528668035126</v>
      </c>
      <c r="I92" s="28">
        <f t="shared" si="18"/>
        <v>999.99999999999977</v>
      </c>
    </row>
    <row r="93" spans="1:9">
      <c r="A93" s="22">
        <f t="shared" si="10"/>
        <v>90</v>
      </c>
      <c r="B93" s="34">
        <f t="shared" si="11"/>
        <v>6.8377991356439987</v>
      </c>
      <c r="C93" s="37">
        <f t="shared" si="12"/>
        <v>0.49539861803781332</v>
      </c>
      <c r="D93" s="40">
        <f t="shared" si="13"/>
        <v>42.66680224631817</v>
      </c>
      <c r="E93" s="28">
        <f t="shared" si="14"/>
        <v>49.999999999999986</v>
      </c>
      <c r="F93" s="27">
        <f t="shared" si="15"/>
        <v>681.38994173046319</v>
      </c>
      <c r="G93" s="74">
        <f t="shared" si="16"/>
        <v>15.920265500792992</v>
      </c>
      <c r="H93" s="24">
        <f t="shared" si="17"/>
        <v>302.68979276874342</v>
      </c>
      <c r="I93" s="28">
        <f t="shared" si="18"/>
        <v>999.99999999999955</v>
      </c>
    </row>
    <row r="94" spans="1:9">
      <c r="A94" s="22">
        <f t="shared" si="10"/>
        <v>91</v>
      </c>
      <c r="B94" s="34">
        <f t="shared" si="11"/>
        <v>6.8207172246246275</v>
      </c>
      <c r="C94" s="37">
        <f t="shared" si="12"/>
        <v>0.46294066725340294</v>
      </c>
      <c r="D94" s="40">
        <f t="shared" si="13"/>
        <v>42.71634210812195</v>
      </c>
      <c r="E94" s="28">
        <f t="shared" si="14"/>
        <v>49.999999999999979</v>
      </c>
      <c r="F94" s="27">
        <f t="shared" si="15"/>
        <v>680.49556426153765</v>
      </c>
      <c r="G94" s="74">
        <f t="shared" si="16"/>
        <v>15.222616419639264</v>
      </c>
      <c r="H94" s="24">
        <f t="shared" si="17"/>
        <v>304.28181931882273</v>
      </c>
      <c r="I94" s="28">
        <f t="shared" si="18"/>
        <v>999.99999999999966</v>
      </c>
    </row>
    <row r="95" spans="1:9">
      <c r="A95" s="22">
        <f t="shared" si="10"/>
        <v>92</v>
      </c>
      <c r="B95" s="34">
        <f t="shared" si="11"/>
        <v>6.8047472568985778</v>
      </c>
      <c r="C95" s="37">
        <f t="shared" si="12"/>
        <v>0.43261656825411221</v>
      </c>
      <c r="D95" s="40">
        <f t="shared" si="13"/>
        <v>42.762636174847287</v>
      </c>
      <c r="E95" s="28">
        <f t="shared" si="14"/>
        <v>49.999999999999979</v>
      </c>
      <c r="F95" s="27">
        <f t="shared" si="15"/>
        <v>679.64442802680344</v>
      </c>
      <c r="G95" s="74">
        <f t="shared" si="16"/>
        <v>14.551491012409581</v>
      </c>
      <c r="H95" s="24">
        <f t="shared" si="17"/>
        <v>305.80408096078668</v>
      </c>
      <c r="I95" s="28">
        <f t="shared" si="18"/>
        <v>999.99999999999966</v>
      </c>
    </row>
    <row r="96" spans="1:9">
      <c r="A96" s="22">
        <f t="shared" si="10"/>
        <v>93</v>
      </c>
      <c r="B96" s="34">
        <f t="shared" si="11"/>
        <v>6.7898139483406581</v>
      </c>
      <c r="C96" s="37">
        <f t="shared" si="12"/>
        <v>0.40428821998662118</v>
      </c>
      <c r="D96" s="40">
        <f t="shared" si="13"/>
        <v>42.805897831672702</v>
      </c>
      <c r="E96" s="28">
        <f t="shared" si="14"/>
        <v>49.999999999999979</v>
      </c>
      <c r="F96" s="27">
        <f t="shared" si="15"/>
        <v>678.83452906574439</v>
      </c>
      <c r="G96" s="74">
        <f t="shared" si="16"/>
        <v>13.906240872227656</v>
      </c>
      <c r="H96" s="24">
        <f t="shared" si="17"/>
        <v>307.25923006202765</v>
      </c>
      <c r="I96" s="28">
        <f t="shared" si="18"/>
        <v>999.99999999999966</v>
      </c>
    </row>
    <row r="97" spans="1:9">
      <c r="A97" s="22">
        <f t="shared" si="10"/>
        <v>94</v>
      </c>
      <c r="B97" s="34">
        <f t="shared" si="11"/>
        <v>6.775847348676848</v>
      </c>
      <c r="C97" s="37">
        <f t="shared" si="12"/>
        <v>0.37782599765176966</v>
      </c>
      <c r="D97" s="40">
        <f t="shared" si="13"/>
        <v>42.846326653671362</v>
      </c>
      <c r="E97" s="28">
        <f t="shared" si="14"/>
        <v>49.999999999999979</v>
      </c>
      <c r="F97" s="27">
        <f t="shared" si="15"/>
        <v>678.06394859122565</v>
      </c>
      <c r="G97" s="74">
        <f t="shared" si="16"/>
        <v>13.286197259523611</v>
      </c>
      <c r="H97" s="24">
        <f t="shared" si="17"/>
        <v>308.64985414925042</v>
      </c>
      <c r="I97" s="28">
        <f t="shared" si="18"/>
        <v>999.99999999999977</v>
      </c>
    </row>
    <row r="98" spans="1:9">
      <c r="A98" s="22">
        <f t="shared" si="10"/>
        <v>95</v>
      </c>
      <c r="B98" s="34">
        <f t="shared" si="11"/>
        <v>6.7627824421357703</v>
      </c>
      <c r="C98" s="37">
        <f t="shared" si="12"/>
        <v>0.35310830442767122</v>
      </c>
      <c r="D98" s="40">
        <f t="shared" si="13"/>
        <v>42.884109253436542</v>
      </c>
      <c r="E98" s="28">
        <f t="shared" si="14"/>
        <v>49.999999999999986</v>
      </c>
      <c r="F98" s="27">
        <f t="shared" si="15"/>
        <v>677.33085011979756</v>
      </c>
      <c r="G98" s="74">
        <f t="shared" si="16"/>
        <v>12.690676004999338</v>
      </c>
      <c r="H98" s="24">
        <f t="shared" si="17"/>
        <v>309.97847387520278</v>
      </c>
      <c r="I98" s="28">
        <f t="shared" si="18"/>
        <v>999.99999999999966</v>
      </c>
    </row>
    <row r="99" spans="1:9">
      <c r="A99" s="22">
        <f t="shared" si="10"/>
        <v>96</v>
      </c>
      <c r="B99" s="34">
        <f t="shared" si="11"/>
        <v>6.7505587800964957</v>
      </c>
      <c r="C99" s="37">
        <f t="shared" si="12"/>
        <v>0.33002113602417843</v>
      </c>
      <c r="D99" s="40">
        <f t="shared" si="13"/>
        <v>42.919420083879309</v>
      </c>
      <c r="E99" s="28">
        <f t="shared" si="14"/>
        <v>49.999999999999986</v>
      </c>
      <c r="F99" s="27">
        <f t="shared" si="15"/>
        <v>676.63347661489433</v>
      </c>
      <c r="G99" s="74">
        <f t="shared" si="16"/>
        <v>12.118981909402626</v>
      </c>
      <c r="H99" s="24">
        <f t="shared" si="17"/>
        <v>311.24754147570269</v>
      </c>
      <c r="I99" s="28">
        <f t="shared" si="18"/>
        <v>999.99999999999955</v>
      </c>
    </row>
    <row r="100" spans="1:9">
      <c r="A100" s="22">
        <f t="shared" si="10"/>
        <v>97</v>
      </c>
      <c r="B100" s="34">
        <f t="shared" si="11"/>
        <v>6.7391201429612249</v>
      </c>
      <c r="C100" s="37">
        <f t="shared" si="12"/>
        <v>0.30845765955703147</v>
      </c>
      <c r="D100" s="40">
        <f t="shared" si="13"/>
        <v>42.952422197481724</v>
      </c>
      <c r="E100" s="28">
        <f t="shared" si="14"/>
        <v>49.999999999999979</v>
      </c>
      <c r="F100" s="27">
        <f t="shared" si="15"/>
        <v>675.9701476550772</v>
      </c>
      <c r="G100" s="74">
        <f t="shared" si="16"/>
        <v>11.570412678279586</v>
      </c>
      <c r="H100" s="24">
        <f t="shared" si="17"/>
        <v>312.45943966664294</v>
      </c>
      <c r="I100" s="28">
        <f t="shared" si="18"/>
        <v>999.99999999999977</v>
      </c>
    </row>
    <row r="101" spans="1:9">
      <c r="A101" s="22">
        <f t="shared" si="10"/>
        <v>98</v>
      </c>
      <c r="B101" s="34">
        <f t="shared" si="11"/>
        <v>6.7284142287405784</v>
      </c>
      <c r="C101" s="37">
        <f t="shared" si="12"/>
        <v>0.28831780782197414</v>
      </c>
      <c r="D101" s="40">
        <f t="shared" si="13"/>
        <v>42.983267963437427</v>
      </c>
      <c r="E101" s="28">
        <f t="shared" si="14"/>
        <v>49.999999999999979</v>
      </c>
      <c r="F101" s="27">
        <f t="shared" si="15"/>
        <v>675.33925663754701</v>
      </c>
      <c r="G101" s="74">
        <f t="shared" si="16"/>
        <v>11.044262427981749</v>
      </c>
      <c r="H101" s="24">
        <f t="shared" si="17"/>
        <v>313.61648093447087</v>
      </c>
      <c r="I101" s="28">
        <f t="shared" si="18"/>
        <v>999.99999999999955</v>
      </c>
    </row>
    <row r="102" spans="1:9">
      <c r="A102" s="22">
        <f t="shared" si="10"/>
        <v>99</v>
      </c>
      <c r="B102" s="34">
        <f t="shared" si="11"/>
        <v>6.7183923660728366</v>
      </c>
      <c r="C102" s="37">
        <f t="shared" si="12"/>
        <v>0.26950788970751838</v>
      </c>
      <c r="D102" s="40">
        <f t="shared" si="13"/>
        <v>43.012099744219626</v>
      </c>
      <c r="E102" s="28">
        <f t="shared" si="14"/>
        <v>49.999999999999979</v>
      </c>
      <c r="F102" s="27">
        <f t="shared" si="15"/>
        <v>674.73926802546737</v>
      </c>
      <c r="G102" s="74">
        <f t="shared" si="16"/>
        <v>10.539824797263142</v>
      </c>
      <c r="H102" s="24">
        <f t="shared" si="17"/>
        <v>314.72090717726905</v>
      </c>
      <c r="I102" s="28">
        <f t="shared" si="18"/>
        <v>999.99999999999955</v>
      </c>
    </row>
    <row r="103" spans="1:9" ht="14" thickBot="1">
      <c r="A103" s="22">
        <f t="shared" si="10"/>
        <v>100</v>
      </c>
      <c r="B103" s="35">
        <f t="shared" si="11"/>
        <v>6.7090092496089309</v>
      </c>
      <c r="C103" s="38">
        <f t="shared" si="12"/>
        <v>0.25194021720067267</v>
      </c>
      <c r="D103" s="41">
        <f t="shared" si="13"/>
        <v>43.039050533190377</v>
      </c>
      <c r="E103" s="31">
        <f t="shared" si="14"/>
        <v>49.999999999999979</v>
      </c>
      <c r="F103" s="29">
        <f t="shared" si="15"/>
        <v>674.16871464615849</v>
      </c>
      <c r="G103" s="75">
        <f t="shared" si="16"/>
        <v>10.056395696845703</v>
      </c>
      <c r="H103" s="30">
        <f t="shared" si="17"/>
        <v>315.77488965699536</v>
      </c>
      <c r="I103" s="31">
        <f t="shared" si="18"/>
        <v>999.99999999999955</v>
      </c>
    </row>
  </sheetData>
  <mergeCells count="7">
    <mergeCell ref="K13:P41"/>
    <mergeCell ref="B1:E1"/>
    <mergeCell ref="F1:I1"/>
    <mergeCell ref="K2:M2"/>
    <mergeCell ref="O2:Q2"/>
    <mergeCell ref="K1:R1"/>
    <mergeCell ref="K7:R7"/>
  </mergeCells>
  <phoneticPr fontId="5"/>
  <pageMargins left="0.75" right="0.75" top="1" bottom="1" header="0.5" footer="0.5"/>
  <pageSetup paperSize="0"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4098" r:id="rId3" name="Scroll Bar 2">
              <controlPr defaultSize="0" autoPict="0">
                <anchor moveWithCells="1">
                  <from>
                    <xdr:col>12</xdr:col>
                    <xdr:colOff>127000</xdr:colOff>
                    <xdr:row>2</xdr:row>
                    <xdr:rowOff>152400</xdr:rowOff>
                  </from>
                  <to>
                    <xdr:col>13</xdr:col>
                    <xdr:colOff>342900</xdr:colOff>
                    <xdr:row>4</xdr:row>
                    <xdr:rowOff>12700</xdr:rowOff>
                  </to>
                </anchor>
              </controlPr>
            </control>
          </mc:Choice>
          <mc:Fallback/>
        </mc:AlternateContent>
        <mc:AlternateContent xmlns:mc="http://schemas.openxmlformats.org/markup-compatibility/2006">
          <mc:Choice Requires="x14">
            <control shapeId="4099" r:id="rId4" name="Scroll Bar 3">
              <controlPr defaultSize="0" autoPict="0">
                <anchor moveWithCells="1">
                  <from>
                    <xdr:col>12</xdr:col>
                    <xdr:colOff>139700</xdr:colOff>
                    <xdr:row>4</xdr:row>
                    <xdr:rowOff>12700</xdr:rowOff>
                  </from>
                  <to>
                    <xdr:col>13</xdr:col>
                    <xdr:colOff>355600</xdr:colOff>
                    <xdr:row>5</xdr:row>
                    <xdr:rowOff>25400</xdr:rowOff>
                  </to>
                </anchor>
              </controlPr>
            </control>
          </mc:Choice>
          <mc:Fallback/>
        </mc:AlternateContent>
        <mc:AlternateContent xmlns:mc="http://schemas.openxmlformats.org/markup-compatibility/2006">
          <mc:Choice Requires="x14">
            <control shapeId="4100" r:id="rId5" name="Scroll Bar 4">
              <controlPr defaultSize="0" autoPict="0">
                <anchor moveWithCells="1">
                  <from>
                    <xdr:col>12</xdr:col>
                    <xdr:colOff>101600</xdr:colOff>
                    <xdr:row>7</xdr:row>
                    <xdr:rowOff>88900</xdr:rowOff>
                  </from>
                  <to>
                    <xdr:col>13</xdr:col>
                    <xdr:colOff>317500</xdr:colOff>
                    <xdr:row>7</xdr:row>
                    <xdr:rowOff>279400</xdr:rowOff>
                  </to>
                </anchor>
              </controlPr>
            </control>
          </mc:Choice>
          <mc:Fallback/>
        </mc:AlternateContent>
        <mc:AlternateContent xmlns:mc="http://schemas.openxmlformats.org/markup-compatibility/2006">
          <mc:Choice Requires="x14">
            <control shapeId="4101" r:id="rId6" name="Scroll Bar 5">
              <controlPr defaultSize="0" autoPict="0">
                <anchor moveWithCells="1">
                  <from>
                    <xdr:col>12</xdr:col>
                    <xdr:colOff>101600</xdr:colOff>
                    <xdr:row>7</xdr:row>
                    <xdr:rowOff>304800</xdr:rowOff>
                  </from>
                  <to>
                    <xdr:col>13</xdr:col>
                    <xdr:colOff>317500</xdr:colOff>
                    <xdr:row>8</xdr:row>
                    <xdr:rowOff>165100</xdr:rowOff>
                  </to>
                </anchor>
              </controlPr>
            </control>
          </mc:Choice>
          <mc:Fallback/>
        </mc:AlternateContent>
        <mc:AlternateContent xmlns:mc="http://schemas.openxmlformats.org/markup-compatibility/2006">
          <mc:Choice Requires="x14">
            <control shapeId="4102" r:id="rId7" name="Scroll Bar 6">
              <controlPr defaultSize="0" autoPict="0">
                <anchor moveWithCells="1">
                  <from>
                    <xdr:col>16</xdr:col>
                    <xdr:colOff>127000</xdr:colOff>
                    <xdr:row>2</xdr:row>
                    <xdr:rowOff>152400</xdr:rowOff>
                  </from>
                  <to>
                    <xdr:col>17</xdr:col>
                    <xdr:colOff>342900</xdr:colOff>
                    <xdr:row>4</xdr:row>
                    <xdr:rowOff>12700</xdr:rowOff>
                  </to>
                </anchor>
              </controlPr>
            </control>
          </mc:Choice>
          <mc:Fallback/>
        </mc:AlternateContent>
        <mc:AlternateContent xmlns:mc="http://schemas.openxmlformats.org/markup-compatibility/2006">
          <mc:Choice Requires="x14">
            <control shapeId="4103" r:id="rId8" name="Scroll Bar 7">
              <controlPr defaultSize="0" autoPict="0">
                <anchor moveWithCells="1">
                  <from>
                    <xdr:col>16</xdr:col>
                    <xdr:colOff>139700</xdr:colOff>
                    <xdr:row>4</xdr:row>
                    <xdr:rowOff>12700</xdr:rowOff>
                  </from>
                  <to>
                    <xdr:col>17</xdr:col>
                    <xdr:colOff>355600</xdr:colOff>
                    <xdr:row>5</xdr:row>
                    <xdr:rowOff>25400</xdr:rowOff>
                  </to>
                </anchor>
              </controlPr>
            </control>
          </mc:Choice>
          <mc:Fallback/>
        </mc:AlternateContent>
        <mc:AlternateContent xmlns:mc="http://schemas.openxmlformats.org/markup-compatibility/2006">
          <mc:Choice Requires="x14">
            <control shapeId="4104" r:id="rId9" name="Scroll Bar 8">
              <controlPr defaultSize="0" autoPict="0">
                <anchor moveWithCells="1">
                  <from>
                    <xdr:col>16</xdr:col>
                    <xdr:colOff>101600</xdr:colOff>
                    <xdr:row>7</xdr:row>
                    <xdr:rowOff>88900</xdr:rowOff>
                  </from>
                  <to>
                    <xdr:col>17</xdr:col>
                    <xdr:colOff>317500</xdr:colOff>
                    <xdr:row>7</xdr:row>
                    <xdr:rowOff>279400</xdr:rowOff>
                  </to>
                </anchor>
              </controlPr>
            </control>
          </mc:Choice>
          <mc:Fallback/>
        </mc:AlternateContent>
        <mc:AlternateContent xmlns:mc="http://schemas.openxmlformats.org/markup-compatibility/2006">
          <mc:Choice Requires="x14">
            <control shapeId="4105" r:id="rId10" name="Scroll Bar 9">
              <controlPr defaultSize="0" autoPict="0">
                <anchor moveWithCells="1">
                  <from>
                    <xdr:col>16</xdr:col>
                    <xdr:colOff>101600</xdr:colOff>
                    <xdr:row>7</xdr:row>
                    <xdr:rowOff>304800</xdr:rowOff>
                  </from>
                  <to>
                    <xdr:col>17</xdr:col>
                    <xdr:colOff>317500</xdr:colOff>
                    <xdr:row>8</xdr:row>
                    <xdr:rowOff>165100</xdr:rowOff>
                  </to>
                </anchor>
              </controlPr>
            </control>
          </mc:Choice>
          <mc:Fallback/>
        </mc:AlternateContent>
        <mc:AlternateContent xmlns:mc="http://schemas.openxmlformats.org/markup-compatibility/2006">
          <mc:Choice Requires="x14">
            <control shapeId="4106" r:id="rId11" name="Scroll Bar 10">
              <controlPr defaultSize="0" autoPict="0">
                <anchor moveWithCells="1">
                  <from>
                    <xdr:col>15</xdr:col>
                    <xdr:colOff>38100</xdr:colOff>
                    <xdr:row>9</xdr:row>
                    <xdr:rowOff>165100</xdr:rowOff>
                  </from>
                  <to>
                    <xdr:col>16</xdr:col>
                    <xdr:colOff>469900</xdr:colOff>
                    <xdr:row>11</xdr:row>
                    <xdr:rowOff>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2"/>
  <sheetViews>
    <sheetView workbookViewId="0">
      <pane xSplit="15300" topLeftCell="M1" activePane="topRight"/>
      <selection activeCell="H102" sqref="H102"/>
      <selection pane="topRight" activeCell="N9" sqref="N9"/>
    </sheetView>
  </sheetViews>
  <sheetFormatPr baseColWidth="10" defaultRowHeight="13" x14ac:dyDescent="0"/>
  <cols>
    <col min="1" max="1" width="7.28515625" style="7" customWidth="1"/>
    <col min="2" max="2" width="12.5703125" customWidth="1"/>
    <col min="4" max="4" width="11.28515625" customWidth="1"/>
    <col min="6" max="6" width="10.42578125" customWidth="1"/>
    <col min="7" max="7" width="13.5703125" customWidth="1"/>
    <col min="8" max="9" width="14.28515625" customWidth="1"/>
    <col min="10" max="10" width="13.140625" customWidth="1"/>
    <col min="11" max="11" width="12.7109375" customWidth="1"/>
    <col min="13" max="13" width="16.85546875" customWidth="1"/>
    <col min="14" max="14" width="11.42578125" customWidth="1"/>
  </cols>
  <sheetData>
    <row r="1" spans="1:18" s="68" customFormat="1" ht="29" customHeight="1">
      <c r="A1" s="64" t="s">
        <v>9</v>
      </c>
      <c r="B1" s="65" t="s">
        <v>10</v>
      </c>
      <c r="C1" s="76" t="s">
        <v>11</v>
      </c>
      <c r="D1" s="66" t="s">
        <v>12</v>
      </c>
      <c r="E1" s="61" t="s">
        <v>13</v>
      </c>
      <c r="F1" s="61"/>
      <c r="G1" s="61" t="s">
        <v>40</v>
      </c>
      <c r="H1" s="61" t="s">
        <v>39</v>
      </c>
      <c r="I1" s="61"/>
      <c r="J1" s="61" t="s">
        <v>41</v>
      </c>
      <c r="K1" s="61" t="s">
        <v>42</v>
      </c>
      <c r="L1" s="61"/>
      <c r="M1" s="67" t="s">
        <v>14</v>
      </c>
      <c r="O1" s="69"/>
    </row>
    <row r="2" spans="1:18">
      <c r="A2" s="22">
        <v>0</v>
      </c>
      <c r="B2" s="62">
        <f>InitialPopulationSize - (C2+D2)</f>
        <v>97</v>
      </c>
      <c r="C2" s="77">
        <f>ROUND(InitialPopulationSize * InitialPercentInfected, 0)</f>
        <v>3</v>
      </c>
      <c r="D2" s="63">
        <f>ROUND(InitialPopulationSize * InitialPercentRecovered, 0)</f>
        <v>0</v>
      </c>
      <c r="E2">
        <f>InitialPopulationSize</f>
        <v>100</v>
      </c>
      <c r="G2" s="60">
        <f>TransmissionRate*B2*C2/SUM(B2:D2)</f>
        <v>0.66930000000000012</v>
      </c>
      <c r="H2" s="60">
        <f ca="1">IF(B2*C2=0, 0, ROUND(MIN(MAX(NORMINV(RAND(),G2,SQRT((B2*C2)/(2*E2))), 0), B2), 0) )</f>
        <v>1</v>
      </c>
      <c r="I2" s="60"/>
      <c r="J2" s="60">
        <f>C2*RecoveryRate</f>
        <v>0.54</v>
      </c>
      <c r="K2" s="60">
        <f ca="1">IF(E2*F2=0, 0, ROUND(MIN(MAX(NORMINV(RAND(),J2,SQRT((E2*F2)/(2*H2))), 0), E2), 0) )</f>
        <v>0</v>
      </c>
      <c r="M2" t="s">
        <v>17</v>
      </c>
      <c r="N2">
        <v>100</v>
      </c>
      <c r="O2" s="8"/>
    </row>
    <row r="3" spans="1:18">
      <c r="A3" s="22">
        <f t="shared" ref="A3:A34" si="0">A2+1</f>
        <v>1</v>
      </c>
      <c r="B3" s="62">
        <f ca="1">B2 - H2</f>
        <v>96</v>
      </c>
      <c r="C3" s="77">
        <f t="shared" ref="C3:C34" ca="1" si="1">C2 + H2 - K2</f>
        <v>4</v>
      </c>
      <c r="D3" s="63">
        <f t="shared" ref="D3:D34" ca="1" si="2">D2 + K2</f>
        <v>0</v>
      </c>
      <c r="E3">
        <f t="shared" ref="E3:E34" ca="1" si="3">SUM(B3:D3)</f>
        <v>100</v>
      </c>
      <c r="G3" s="60">
        <f t="shared" ref="G3:G66" ca="1" si="4">TransmissionRate*B3*C3/SUM(B3:D3)</f>
        <v>0.8832000000000001</v>
      </c>
      <c r="H3" s="60">
        <f t="shared" ref="H3:H66" ca="1" si="5">IF(B3*C3=0, 0, ROUND(MIN(MAX(NORMINV(RAND(),G3,SQRT((B3*C3)/(2*E3))), 0), B3), 0) )</f>
        <v>0</v>
      </c>
      <c r="I3" s="60"/>
      <c r="J3" s="60">
        <f t="shared" ref="J3:J66" ca="1" si="6">C3*RecoveryRate</f>
        <v>0.72</v>
      </c>
      <c r="K3" s="60">
        <f t="shared" ref="K3:K66" ca="1" si="7">INT(J3) + IF(RAND()&lt; J3 - INT(J3), 1, 0)</f>
        <v>0</v>
      </c>
      <c r="M3" t="s">
        <v>43</v>
      </c>
      <c r="N3" s="4">
        <f>O3/100</f>
        <v>0.03</v>
      </c>
      <c r="O3" s="8">
        <v>3</v>
      </c>
    </row>
    <row r="4" spans="1:18">
      <c r="A4" s="22">
        <f t="shared" si="0"/>
        <v>2</v>
      </c>
      <c r="B4" s="62">
        <f t="shared" ref="B4:B67" ca="1" si="8">B3 - H3</f>
        <v>96</v>
      </c>
      <c r="C4" s="77">
        <f t="shared" ca="1" si="1"/>
        <v>4</v>
      </c>
      <c r="D4" s="63">
        <f t="shared" ca="1" si="2"/>
        <v>0</v>
      </c>
      <c r="E4">
        <f t="shared" ca="1" si="3"/>
        <v>100</v>
      </c>
      <c r="G4" s="60">
        <f t="shared" ca="1" si="4"/>
        <v>0.8832000000000001</v>
      </c>
      <c r="H4" s="60">
        <f t="shared" ca="1" si="5"/>
        <v>1</v>
      </c>
      <c r="I4" s="60"/>
      <c r="J4" s="60">
        <f t="shared" ca="1" si="6"/>
        <v>0.72</v>
      </c>
      <c r="K4" s="60">
        <f t="shared" ca="1" si="7"/>
        <v>1</v>
      </c>
      <c r="M4" t="s">
        <v>44</v>
      </c>
      <c r="N4" s="4">
        <f>O4/1000</f>
        <v>0</v>
      </c>
      <c r="O4" s="8">
        <v>0</v>
      </c>
    </row>
    <row r="5" spans="1:18">
      <c r="A5" s="22">
        <f t="shared" si="0"/>
        <v>3</v>
      </c>
      <c r="B5" s="62">
        <f t="shared" ca="1" si="8"/>
        <v>95</v>
      </c>
      <c r="C5" s="77">
        <f t="shared" ca="1" si="1"/>
        <v>4</v>
      </c>
      <c r="D5" s="63">
        <f t="shared" ca="1" si="2"/>
        <v>1</v>
      </c>
      <c r="E5">
        <f t="shared" ca="1" si="3"/>
        <v>100</v>
      </c>
      <c r="G5" s="60">
        <f t="shared" ca="1" si="4"/>
        <v>0.87400000000000011</v>
      </c>
      <c r="H5" s="60">
        <f t="shared" ca="1" si="5"/>
        <v>0</v>
      </c>
      <c r="I5" s="60"/>
      <c r="J5" s="60">
        <f t="shared" ca="1" si="6"/>
        <v>0.72</v>
      </c>
      <c r="K5" s="60">
        <f t="shared" ca="1" si="7"/>
        <v>1</v>
      </c>
      <c r="O5" s="8"/>
    </row>
    <row r="6" spans="1:18">
      <c r="A6" s="22">
        <f t="shared" si="0"/>
        <v>4</v>
      </c>
      <c r="B6" s="62">
        <f t="shared" ca="1" si="8"/>
        <v>95</v>
      </c>
      <c r="C6" s="77">
        <f t="shared" ca="1" si="1"/>
        <v>3</v>
      </c>
      <c r="D6" s="63">
        <f t="shared" ca="1" si="2"/>
        <v>2</v>
      </c>
      <c r="E6">
        <f t="shared" ca="1" si="3"/>
        <v>100</v>
      </c>
      <c r="G6" s="60">
        <f t="shared" ca="1" si="4"/>
        <v>0.65550000000000008</v>
      </c>
      <c r="H6" s="60">
        <f t="shared" ca="1" si="5"/>
        <v>0</v>
      </c>
      <c r="I6" s="60"/>
      <c r="J6" s="60">
        <f t="shared" ca="1" si="6"/>
        <v>0.54</v>
      </c>
      <c r="K6" s="60">
        <f t="shared" ca="1" si="7"/>
        <v>0</v>
      </c>
      <c r="M6" s="1" t="s">
        <v>18</v>
      </c>
      <c r="O6" s="8"/>
    </row>
    <row r="7" spans="1:18">
      <c r="A7" s="22">
        <f t="shared" si="0"/>
        <v>5</v>
      </c>
      <c r="B7" s="62">
        <f t="shared" ca="1" si="8"/>
        <v>95</v>
      </c>
      <c r="C7" s="77">
        <f t="shared" ca="1" si="1"/>
        <v>3</v>
      </c>
      <c r="D7" s="63">
        <f t="shared" ca="1" si="2"/>
        <v>2</v>
      </c>
      <c r="E7">
        <f t="shared" ca="1" si="3"/>
        <v>100</v>
      </c>
      <c r="G7" s="60">
        <f t="shared" ca="1" si="4"/>
        <v>0.65550000000000008</v>
      </c>
      <c r="H7" s="60">
        <f t="shared" ca="1" si="5"/>
        <v>0</v>
      </c>
      <c r="I7" s="60"/>
      <c r="J7" s="60">
        <f t="shared" ca="1" si="6"/>
        <v>0.54</v>
      </c>
      <c r="K7" s="60">
        <f t="shared" ca="1" si="7"/>
        <v>0</v>
      </c>
      <c r="M7" s="5" t="s">
        <v>19</v>
      </c>
      <c r="N7" s="6">
        <f>O7/100</f>
        <v>0.23</v>
      </c>
      <c r="O7" s="8">
        <v>23</v>
      </c>
    </row>
    <row r="8" spans="1:18">
      <c r="A8" s="22">
        <f t="shared" si="0"/>
        <v>6</v>
      </c>
      <c r="B8" s="62">
        <f t="shared" ca="1" si="8"/>
        <v>95</v>
      </c>
      <c r="C8" s="77">
        <f t="shared" ca="1" si="1"/>
        <v>3</v>
      </c>
      <c r="D8" s="63">
        <f t="shared" ca="1" si="2"/>
        <v>2</v>
      </c>
      <c r="E8">
        <f t="shared" ca="1" si="3"/>
        <v>100</v>
      </c>
      <c r="G8" s="60">
        <f t="shared" ca="1" si="4"/>
        <v>0.65550000000000008</v>
      </c>
      <c r="H8" s="60">
        <f t="shared" ca="1" si="5"/>
        <v>0</v>
      </c>
      <c r="I8" s="60"/>
      <c r="J8" s="60">
        <f t="shared" ca="1" si="6"/>
        <v>0.54</v>
      </c>
      <c r="K8" s="60">
        <f t="shared" ca="1" si="7"/>
        <v>1</v>
      </c>
      <c r="M8" s="5" t="s">
        <v>20</v>
      </c>
      <c r="N8" s="6">
        <f>O8/100</f>
        <v>0.18</v>
      </c>
      <c r="O8" s="8">
        <v>18</v>
      </c>
    </row>
    <row r="9" spans="1:18">
      <c r="A9" s="22">
        <f t="shared" si="0"/>
        <v>7</v>
      </c>
      <c r="B9" s="62">
        <f t="shared" ca="1" si="8"/>
        <v>95</v>
      </c>
      <c r="C9" s="77">
        <f t="shared" ca="1" si="1"/>
        <v>2</v>
      </c>
      <c r="D9" s="63">
        <f t="shared" ca="1" si="2"/>
        <v>3</v>
      </c>
      <c r="E9">
        <f t="shared" ca="1" si="3"/>
        <v>100</v>
      </c>
      <c r="G9" s="60">
        <f t="shared" ca="1" si="4"/>
        <v>0.43700000000000006</v>
      </c>
      <c r="H9" s="60">
        <f t="shared" ca="1" si="5"/>
        <v>1</v>
      </c>
      <c r="I9" s="60"/>
      <c r="J9" s="60">
        <f t="shared" ca="1" si="6"/>
        <v>0.36</v>
      </c>
      <c r="K9" s="60">
        <f t="shared" ca="1" si="7"/>
        <v>1</v>
      </c>
    </row>
    <row r="10" spans="1:18">
      <c r="A10" s="22">
        <f t="shared" si="0"/>
        <v>8</v>
      </c>
      <c r="B10" s="62">
        <f t="shared" ca="1" si="8"/>
        <v>94</v>
      </c>
      <c r="C10" s="77">
        <f t="shared" ca="1" si="1"/>
        <v>2</v>
      </c>
      <c r="D10" s="63">
        <f t="shared" ca="1" si="2"/>
        <v>4</v>
      </c>
      <c r="E10">
        <f t="shared" ca="1" si="3"/>
        <v>100</v>
      </c>
      <c r="G10" s="60">
        <f t="shared" ca="1" si="4"/>
        <v>0.43240000000000001</v>
      </c>
      <c r="H10" s="60">
        <f t="shared" ca="1" si="5"/>
        <v>2</v>
      </c>
      <c r="I10" s="60"/>
      <c r="J10" s="60">
        <f t="shared" ca="1" si="6"/>
        <v>0.36</v>
      </c>
      <c r="K10" s="60">
        <f t="shared" ca="1" si="7"/>
        <v>1</v>
      </c>
    </row>
    <row r="11" spans="1:18">
      <c r="A11" s="22">
        <f t="shared" si="0"/>
        <v>9</v>
      </c>
      <c r="B11" s="62">
        <f t="shared" ca="1" si="8"/>
        <v>92</v>
      </c>
      <c r="C11" s="77">
        <f t="shared" ca="1" si="1"/>
        <v>3</v>
      </c>
      <c r="D11" s="63">
        <f t="shared" ca="1" si="2"/>
        <v>5</v>
      </c>
      <c r="E11">
        <f t="shared" ca="1" si="3"/>
        <v>100</v>
      </c>
      <c r="G11" s="60">
        <f t="shared" ca="1" si="4"/>
        <v>0.63480000000000003</v>
      </c>
      <c r="H11" s="60">
        <f t="shared" ca="1" si="5"/>
        <v>2</v>
      </c>
      <c r="I11" s="60"/>
      <c r="J11" s="60">
        <f t="shared" ca="1" si="6"/>
        <v>0.54</v>
      </c>
      <c r="K11" s="60">
        <f t="shared" ca="1" si="7"/>
        <v>1</v>
      </c>
    </row>
    <row r="12" spans="1:18">
      <c r="A12" s="22">
        <f t="shared" si="0"/>
        <v>10</v>
      </c>
      <c r="B12" s="62">
        <f t="shared" ca="1" si="8"/>
        <v>90</v>
      </c>
      <c r="C12" s="77">
        <f t="shared" ca="1" si="1"/>
        <v>4</v>
      </c>
      <c r="D12" s="63">
        <f t="shared" ca="1" si="2"/>
        <v>6</v>
      </c>
      <c r="E12">
        <f t="shared" ca="1" si="3"/>
        <v>100</v>
      </c>
      <c r="G12" s="60">
        <f t="shared" ca="1" si="4"/>
        <v>0.82799999999999996</v>
      </c>
      <c r="H12" s="60">
        <f t="shared" ca="1" si="5"/>
        <v>0</v>
      </c>
      <c r="I12" s="60"/>
      <c r="J12" s="60">
        <f t="shared" ca="1" si="6"/>
        <v>0.72</v>
      </c>
      <c r="K12" s="60">
        <f t="shared" ca="1" si="7"/>
        <v>1</v>
      </c>
      <c r="M12" s="92"/>
      <c r="N12" s="92"/>
      <c r="O12" s="92"/>
      <c r="P12" s="92"/>
      <c r="Q12" s="92"/>
      <c r="R12" s="92"/>
    </row>
    <row r="13" spans="1:18">
      <c r="A13" s="22">
        <f t="shared" si="0"/>
        <v>11</v>
      </c>
      <c r="B13" s="62">
        <f t="shared" ca="1" si="8"/>
        <v>90</v>
      </c>
      <c r="C13" s="77">
        <f t="shared" ca="1" si="1"/>
        <v>3</v>
      </c>
      <c r="D13" s="63">
        <f t="shared" ca="1" si="2"/>
        <v>7</v>
      </c>
      <c r="E13">
        <f t="shared" ca="1" si="3"/>
        <v>100</v>
      </c>
      <c r="G13" s="60">
        <f t="shared" ca="1" si="4"/>
        <v>0.621</v>
      </c>
      <c r="H13" s="60">
        <f t="shared" ca="1" si="5"/>
        <v>0</v>
      </c>
      <c r="I13" s="60"/>
      <c r="J13" s="60">
        <f t="shared" ca="1" si="6"/>
        <v>0.54</v>
      </c>
      <c r="K13" s="60">
        <f t="shared" ca="1" si="7"/>
        <v>0</v>
      </c>
      <c r="M13" s="92"/>
      <c r="N13" s="92"/>
      <c r="O13" s="92"/>
      <c r="P13" s="92"/>
      <c r="Q13" s="92"/>
      <c r="R13" s="92"/>
    </row>
    <row r="14" spans="1:18">
      <c r="A14" s="22">
        <f t="shared" si="0"/>
        <v>12</v>
      </c>
      <c r="B14" s="62">
        <f t="shared" ca="1" si="8"/>
        <v>90</v>
      </c>
      <c r="C14" s="77">
        <f t="shared" ca="1" si="1"/>
        <v>3</v>
      </c>
      <c r="D14" s="63">
        <f t="shared" ca="1" si="2"/>
        <v>7</v>
      </c>
      <c r="E14">
        <f t="shared" ca="1" si="3"/>
        <v>100</v>
      </c>
      <c r="G14" s="60">
        <f t="shared" ca="1" si="4"/>
        <v>0.621</v>
      </c>
      <c r="H14" s="60">
        <f t="shared" ca="1" si="5"/>
        <v>0</v>
      </c>
      <c r="I14" s="60"/>
      <c r="J14" s="60">
        <f t="shared" ca="1" si="6"/>
        <v>0.54</v>
      </c>
      <c r="K14" s="60">
        <f t="shared" ca="1" si="7"/>
        <v>0</v>
      </c>
      <c r="M14" s="92"/>
      <c r="N14" s="92"/>
      <c r="O14" s="92"/>
      <c r="P14" s="92"/>
      <c r="Q14" s="92"/>
      <c r="R14" s="92"/>
    </row>
    <row r="15" spans="1:18">
      <c r="A15" s="22">
        <f t="shared" si="0"/>
        <v>13</v>
      </c>
      <c r="B15" s="62">
        <f t="shared" ca="1" si="8"/>
        <v>90</v>
      </c>
      <c r="C15" s="77">
        <f t="shared" ca="1" si="1"/>
        <v>3</v>
      </c>
      <c r="D15" s="63">
        <f t="shared" ca="1" si="2"/>
        <v>7</v>
      </c>
      <c r="E15">
        <f t="shared" ca="1" si="3"/>
        <v>100</v>
      </c>
      <c r="G15" s="60">
        <f t="shared" ca="1" si="4"/>
        <v>0.621</v>
      </c>
      <c r="H15" s="60">
        <f t="shared" ca="1" si="5"/>
        <v>0</v>
      </c>
      <c r="I15" s="60"/>
      <c r="J15" s="60">
        <f t="shared" ca="1" si="6"/>
        <v>0.54</v>
      </c>
      <c r="K15" s="60">
        <f t="shared" ca="1" si="7"/>
        <v>1</v>
      </c>
      <c r="M15" s="92"/>
      <c r="N15" s="92"/>
      <c r="O15" s="92"/>
      <c r="P15" s="92"/>
      <c r="Q15" s="92"/>
      <c r="R15" s="92"/>
    </row>
    <row r="16" spans="1:18">
      <c r="A16" s="22">
        <f t="shared" si="0"/>
        <v>14</v>
      </c>
      <c r="B16" s="62">
        <f t="shared" ca="1" si="8"/>
        <v>90</v>
      </c>
      <c r="C16" s="77">
        <f t="shared" ca="1" si="1"/>
        <v>2</v>
      </c>
      <c r="D16" s="63">
        <f t="shared" ca="1" si="2"/>
        <v>8</v>
      </c>
      <c r="E16">
        <f t="shared" ca="1" si="3"/>
        <v>100</v>
      </c>
      <c r="G16" s="60">
        <f t="shared" ca="1" si="4"/>
        <v>0.41399999999999998</v>
      </c>
      <c r="H16" s="60">
        <f t="shared" ca="1" si="5"/>
        <v>0</v>
      </c>
      <c r="I16" s="60"/>
      <c r="J16" s="60">
        <f t="shared" ca="1" si="6"/>
        <v>0.36</v>
      </c>
      <c r="K16" s="60">
        <f t="shared" ca="1" si="7"/>
        <v>0</v>
      </c>
      <c r="M16" s="92"/>
      <c r="N16" s="92"/>
      <c r="O16" s="92"/>
      <c r="P16" s="92"/>
      <c r="Q16" s="92"/>
      <c r="R16" s="92"/>
    </row>
    <row r="17" spans="1:18">
      <c r="A17" s="22">
        <f t="shared" si="0"/>
        <v>15</v>
      </c>
      <c r="B17" s="62">
        <f t="shared" ca="1" si="8"/>
        <v>90</v>
      </c>
      <c r="C17" s="77">
        <f t="shared" ca="1" si="1"/>
        <v>2</v>
      </c>
      <c r="D17" s="63">
        <f t="shared" ca="1" si="2"/>
        <v>8</v>
      </c>
      <c r="E17">
        <f t="shared" ca="1" si="3"/>
        <v>100</v>
      </c>
      <c r="G17" s="60">
        <f t="shared" ca="1" si="4"/>
        <v>0.41399999999999998</v>
      </c>
      <c r="H17" s="60">
        <f t="shared" ca="1" si="5"/>
        <v>1</v>
      </c>
      <c r="I17" s="60"/>
      <c r="J17" s="60">
        <f t="shared" ca="1" si="6"/>
        <v>0.36</v>
      </c>
      <c r="K17" s="60">
        <f t="shared" ca="1" si="7"/>
        <v>0</v>
      </c>
      <c r="M17" s="92"/>
      <c r="N17" s="92"/>
      <c r="O17" s="92"/>
      <c r="P17" s="92"/>
      <c r="Q17" s="92"/>
      <c r="R17" s="92"/>
    </row>
    <row r="18" spans="1:18">
      <c r="A18" s="22">
        <f t="shared" si="0"/>
        <v>16</v>
      </c>
      <c r="B18" s="62">
        <f t="shared" ca="1" si="8"/>
        <v>89</v>
      </c>
      <c r="C18" s="77">
        <f t="shared" ca="1" si="1"/>
        <v>3</v>
      </c>
      <c r="D18" s="63">
        <f t="shared" ca="1" si="2"/>
        <v>8</v>
      </c>
      <c r="E18">
        <f t="shared" ca="1" si="3"/>
        <v>100</v>
      </c>
      <c r="G18" s="60">
        <f t="shared" ca="1" si="4"/>
        <v>0.61410000000000009</v>
      </c>
      <c r="H18" s="60">
        <f t="shared" ca="1" si="5"/>
        <v>1</v>
      </c>
      <c r="I18" s="60"/>
      <c r="J18" s="60">
        <f t="shared" ca="1" si="6"/>
        <v>0.54</v>
      </c>
      <c r="K18" s="60">
        <f t="shared" ca="1" si="7"/>
        <v>0</v>
      </c>
      <c r="M18" s="92"/>
      <c r="N18" s="92"/>
      <c r="O18" s="92"/>
      <c r="P18" s="92"/>
      <c r="Q18" s="92"/>
      <c r="R18" s="92"/>
    </row>
    <row r="19" spans="1:18">
      <c r="A19" s="22">
        <f t="shared" si="0"/>
        <v>17</v>
      </c>
      <c r="B19" s="62">
        <f t="shared" ca="1" si="8"/>
        <v>88</v>
      </c>
      <c r="C19" s="77">
        <f t="shared" ca="1" si="1"/>
        <v>4</v>
      </c>
      <c r="D19" s="63">
        <f t="shared" ca="1" si="2"/>
        <v>8</v>
      </c>
      <c r="E19">
        <f t="shared" ca="1" si="3"/>
        <v>100</v>
      </c>
      <c r="G19" s="60">
        <f t="shared" ca="1" si="4"/>
        <v>0.8096000000000001</v>
      </c>
      <c r="H19" s="60">
        <f t="shared" ca="1" si="5"/>
        <v>2</v>
      </c>
      <c r="I19" s="60"/>
      <c r="J19" s="60">
        <f t="shared" ca="1" si="6"/>
        <v>0.72</v>
      </c>
      <c r="K19" s="60">
        <f t="shared" ca="1" si="7"/>
        <v>0</v>
      </c>
      <c r="M19" s="92"/>
      <c r="N19" s="92"/>
      <c r="O19" s="92"/>
      <c r="P19" s="92"/>
      <c r="Q19" s="92"/>
      <c r="R19" s="92"/>
    </row>
    <row r="20" spans="1:18">
      <c r="A20" s="22">
        <f t="shared" si="0"/>
        <v>18</v>
      </c>
      <c r="B20" s="62">
        <f t="shared" ca="1" si="8"/>
        <v>86</v>
      </c>
      <c r="C20" s="77">
        <f t="shared" ca="1" si="1"/>
        <v>6</v>
      </c>
      <c r="D20" s="63">
        <f t="shared" ca="1" si="2"/>
        <v>8</v>
      </c>
      <c r="E20">
        <f t="shared" ca="1" si="3"/>
        <v>100</v>
      </c>
      <c r="G20" s="60">
        <f t="shared" ca="1" si="4"/>
        <v>1.1868000000000001</v>
      </c>
      <c r="H20" s="60">
        <f t="shared" ca="1" si="5"/>
        <v>0</v>
      </c>
      <c r="I20" s="60"/>
      <c r="J20" s="60">
        <f t="shared" ca="1" si="6"/>
        <v>1.08</v>
      </c>
      <c r="K20" s="60">
        <f t="shared" ca="1" si="7"/>
        <v>1</v>
      </c>
      <c r="M20" s="92"/>
      <c r="N20" s="92"/>
      <c r="O20" s="92"/>
      <c r="P20" s="92"/>
      <c r="Q20" s="92"/>
      <c r="R20" s="92"/>
    </row>
    <row r="21" spans="1:18">
      <c r="A21" s="22">
        <f t="shared" si="0"/>
        <v>19</v>
      </c>
      <c r="B21" s="62">
        <f t="shared" ca="1" si="8"/>
        <v>86</v>
      </c>
      <c r="C21" s="77">
        <f t="shared" ca="1" si="1"/>
        <v>5</v>
      </c>
      <c r="D21" s="63">
        <f t="shared" ca="1" si="2"/>
        <v>9</v>
      </c>
      <c r="E21">
        <f t="shared" ca="1" si="3"/>
        <v>100</v>
      </c>
      <c r="G21" s="60">
        <f t="shared" ca="1" si="4"/>
        <v>0.9890000000000001</v>
      </c>
      <c r="H21" s="60">
        <f t="shared" ca="1" si="5"/>
        <v>0</v>
      </c>
      <c r="I21" s="60"/>
      <c r="J21" s="60">
        <f t="shared" ca="1" si="6"/>
        <v>0.89999999999999991</v>
      </c>
      <c r="K21" s="60">
        <f t="shared" ca="1" si="7"/>
        <v>1</v>
      </c>
      <c r="M21" s="92"/>
      <c r="N21" s="92"/>
      <c r="O21" s="92"/>
      <c r="P21" s="92"/>
      <c r="Q21" s="92"/>
      <c r="R21" s="92"/>
    </row>
    <row r="22" spans="1:18">
      <c r="A22" s="22">
        <f t="shared" si="0"/>
        <v>20</v>
      </c>
      <c r="B22" s="62">
        <f t="shared" ca="1" si="8"/>
        <v>86</v>
      </c>
      <c r="C22" s="77">
        <f t="shared" ca="1" si="1"/>
        <v>4</v>
      </c>
      <c r="D22" s="63">
        <f t="shared" ca="1" si="2"/>
        <v>10</v>
      </c>
      <c r="E22">
        <f t="shared" ca="1" si="3"/>
        <v>100</v>
      </c>
      <c r="G22" s="60">
        <f t="shared" ca="1" si="4"/>
        <v>0.79120000000000001</v>
      </c>
      <c r="H22" s="60">
        <f t="shared" ca="1" si="5"/>
        <v>0</v>
      </c>
      <c r="I22" s="60"/>
      <c r="J22" s="60">
        <f t="shared" ca="1" si="6"/>
        <v>0.72</v>
      </c>
      <c r="K22" s="60">
        <f t="shared" ca="1" si="7"/>
        <v>1</v>
      </c>
      <c r="M22" s="92"/>
      <c r="N22" s="92"/>
      <c r="O22" s="92"/>
      <c r="P22" s="92"/>
      <c r="Q22" s="92"/>
      <c r="R22" s="92"/>
    </row>
    <row r="23" spans="1:18">
      <c r="A23" s="22">
        <f t="shared" si="0"/>
        <v>21</v>
      </c>
      <c r="B23" s="62">
        <f t="shared" ca="1" si="8"/>
        <v>86</v>
      </c>
      <c r="C23" s="77">
        <f t="shared" ca="1" si="1"/>
        <v>3</v>
      </c>
      <c r="D23" s="63">
        <f t="shared" ca="1" si="2"/>
        <v>11</v>
      </c>
      <c r="E23">
        <f t="shared" ca="1" si="3"/>
        <v>100</v>
      </c>
      <c r="G23" s="60">
        <f t="shared" ca="1" si="4"/>
        <v>0.59340000000000004</v>
      </c>
      <c r="H23" s="60">
        <f t="shared" ca="1" si="5"/>
        <v>0</v>
      </c>
      <c r="I23" s="60"/>
      <c r="J23" s="60">
        <f t="shared" ca="1" si="6"/>
        <v>0.54</v>
      </c>
      <c r="K23" s="60">
        <f t="shared" ca="1" si="7"/>
        <v>1</v>
      </c>
      <c r="M23" s="92"/>
      <c r="N23" s="92"/>
      <c r="O23" s="92"/>
      <c r="P23" s="92"/>
      <c r="Q23" s="92"/>
      <c r="R23" s="92"/>
    </row>
    <row r="24" spans="1:18">
      <c r="A24" s="22">
        <f t="shared" si="0"/>
        <v>22</v>
      </c>
      <c r="B24" s="62">
        <f t="shared" ca="1" si="8"/>
        <v>86</v>
      </c>
      <c r="C24" s="77">
        <f t="shared" ca="1" si="1"/>
        <v>2</v>
      </c>
      <c r="D24" s="63">
        <f t="shared" ca="1" si="2"/>
        <v>12</v>
      </c>
      <c r="E24">
        <f t="shared" ca="1" si="3"/>
        <v>100</v>
      </c>
      <c r="G24" s="60">
        <f t="shared" ca="1" si="4"/>
        <v>0.39560000000000001</v>
      </c>
      <c r="H24" s="60">
        <f t="shared" ca="1" si="5"/>
        <v>1</v>
      </c>
      <c r="I24" s="60"/>
      <c r="J24" s="60">
        <f t="shared" ca="1" si="6"/>
        <v>0.36</v>
      </c>
      <c r="K24" s="60">
        <f t="shared" ca="1" si="7"/>
        <v>1</v>
      </c>
      <c r="M24" s="92"/>
      <c r="N24" s="92"/>
      <c r="O24" s="92"/>
      <c r="P24" s="92"/>
      <c r="Q24" s="92"/>
      <c r="R24" s="92"/>
    </row>
    <row r="25" spans="1:18">
      <c r="A25" s="22">
        <f t="shared" si="0"/>
        <v>23</v>
      </c>
      <c r="B25" s="62">
        <f t="shared" ca="1" si="8"/>
        <v>85</v>
      </c>
      <c r="C25" s="77">
        <f t="shared" ca="1" si="1"/>
        <v>2</v>
      </c>
      <c r="D25" s="63">
        <f t="shared" ca="1" si="2"/>
        <v>13</v>
      </c>
      <c r="E25">
        <f t="shared" ca="1" si="3"/>
        <v>100</v>
      </c>
      <c r="G25" s="60">
        <f t="shared" ca="1" si="4"/>
        <v>0.39100000000000001</v>
      </c>
      <c r="H25" s="60">
        <f t="shared" ca="1" si="5"/>
        <v>3</v>
      </c>
      <c r="I25" s="60"/>
      <c r="J25" s="60">
        <f t="shared" ca="1" si="6"/>
        <v>0.36</v>
      </c>
      <c r="K25" s="60">
        <f t="shared" ca="1" si="7"/>
        <v>0</v>
      </c>
      <c r="M25" s="92"/>
      <c r="N25" s="92"/>
      <c r="O25" s="92"/>
      <c r="P25" s="92"/>
      <c r="Q25" s="92"/>
      <c r="R25" s="92"/>
    </row>
    <row r="26" spans="1:18">
      <c r="A26" s="22">
        <f t="shared" si="0"/>
        <v>24</v>
      </c>
      <c r="B26" s="62">
        <f t="shared" ca="1" si="8"/>
        <v>82</v>
      </c>
      <c r="C26" s="77">
        <f t="shared" ca="1" si="1"/>
        <v>5</v>
      </c>
      <c r="D26" s="63">
        <f t="shared" ca="1" si="2"/>
        <v>13</v>
      </c>
      <c r="E26">
        <f t="shared" ca="1" si="3"/>
        <v>100</v>
      </c>
      <c r="G26" s="60">
        <f t="shared" ca="1" si="4"/>
        <v>0.94299999999999995</v>
      </c>
      <c r="H26" s="60">
        <f t="shared" ca="1" si="5"/>
        <v>1</v>
      </c>
      <c r="I26" s="60"/>
      <c r="J26" s="60">
        <f t="shared" ca="1" si="6"/>
        <v>0.89999999999999991</v>
      </c>
      <c r="K26" s="60">
        <f t="shared" ca="1" si="7"/>
        <v>1</v>
      </c>
      <c r="M26" s="92"/>
      <c r="N26" s="92"/>
      <c r="O26" s="92"/>
      <c r="P26" s="92"/>
      <c r="Q26" s="92"/>
      <c r="R26" s="92"/>
    </row>
    <row r="27" spans="1:18">
      <c r="A27" s="22">
        <f t="shared" si="0"/>
        <v>25</v>
      </c>
      <c r="B27" s="62">
        <f t="shared" ca="1" si="8"/>
        <v>81</v>
      </c>
      <c r="C27" s="77">
        <f t="shared" ca="1" si="1"/>
        <v>5</v>
      </c>
      <c r="D27" s="63">
        <f t="shared" ca="1" si="2"/>
        <v>14</v>
      </c>
      <c r="E27">
        <f t="shared" ca="1" si="3"/>
        <v>100</v>
      </c>
      <c r="G27" s="60">
        <f t="shared" ca="1" si="4"/>
        <v>0.93150000000000011</v>
      </c>
      <c r="H27" s="60">
        <f t="shared" ca="1" si="5"/>
        <v>0</v>
      </c>
      <c r="I27" s="60"/>
      <c r="J27" s="60">
        <f t="shared" ca="1" si="6"/>
        <v>0.89999999999999991</v>
      </c>
      <c r="K27" s="60">
        <f t="shared" ca="1" si="7"/>
        <v>1</v>
      </c>
      <c r="M27" s="92"/>
      <c r="N27" s="92"/>
      <c r="O27" s="92"/>
      <c r="P27" s="92"/>
      <c r="Q27" s="92"/>
      <c r="R27" s="92"/>
    </row>
    <row r="28" spans="1:18">
      <c r="A28" s="22">
        <f t="shared" si="0"/>
        <v>26</v>
      </c>
      <c r="B28" s="62">
        <f t="shared" ca="1" si="8"/>
        <v>81</v>
      </c>
      <c r="C28" s="77">
        <f t="shared" ca="1" si="1"/>
        <v>4</v>
      </c>
      <c r="D28" s="63">
        <f t="shared" ca="1" si="2"/>
        <v>15</v>
      </c>
      <c r="E28">
        <f t="shared" ca="1" si="3"/>
        <v>100</v>
      </c>
      <c r="G28" s="60">
        <f t="shared" ca="1" si="4"/>
        <v>0.74520000000000008</v>
      </c>
      <c r="H28" s="60">
        <f t="shared" ca="1" si="5"/>
        <v>0</v>
      </c>
      <c r="I28" s="60"/>
      <c r="J28" s="60">
        <f t="shared" ca="1" si="6"/>
        <v>0.72</v>
      </c>
      <c r="K28" s="60">
        <f t="shared" ca="1" si="7"/>
        <v>1</v>
      </c>
      <c r="M28" s="92"/>
      <c r="N28" s="92"/>
      <c r="O28" s="92"/>
      <c r="P28" s="92"/>
      <c r="Q28" s="92"/>
      <c r="R28" s="92"/>
    </row>
    <row r="29" spans="1:18">
      <c r="A29" s="22">
        <f t="shared" si="0"/>
        <v>27</v>
      </c>
      <c r="B29" s="62">
        <f t="shared" ca="1" si="8"/>
        <v>81</v>
      </c>
      <c r="C29" s="77">
        <f t="shared" ca="1" si="1"/>
        <v>3</v>
      </c>
      <c r="D29" s="63">
        <f t="shared" ca="1" si="2"/>
        <v>16</v>
      </c>
      <c r="E29">
        <f t="shared" ca="1" si="3"/>
        <v>100</v>
      </c>
      <c r="G29" s="60">
        <f t="shared" ca="1" si="4"/>
        <v>0.55890000000000006</v>
      </c>
      <c r="H29" s="60">
        <f t="shared" ca="1" si="5"/>
        <v>1</v>
      </c>
      <c r="I29" s="60"/>
      <c r="J29" s="60">
        <f t="shared" ca="1" si="6"/>
        <v>0.54</v>
      </c>
      <c r="K29" s="60">
        <f t="shared" ca="1" si="7"/>
        <v>0</v>
      </c>
      <c r="M29" s="92"/>
      <c r="N29" s="92"/>
      <c r="O29" s="92"/>
      <c r="P29" s="92"/>
      <c r="Q29" s="92"/>
      <c r="R29" s="92"/>
    </row>
    <row r="30" spans="1:18">
      <c r="A30" s="22">
        <f t="shared" si="0"/>
        <v>28</v>
      </c>
      <c r="B30" s="62">
        <f t="shared" ca="1" si="8"/>
        <v>80</v>
      </c>
      <c r="C30" s="77">
        <f t="shared" ca="1" si="1"/>
        <v>4</v>
      </c>
      <c r="D30" s="63">
        <f t="shared" ca="1" si="2"/>
        <v>16</v>
      </c>
      <c r="E30">
        <f t="shared" ca="1" si="3"/>
        <v>100</v>
      </c>
      <c r="G30" s="60">
        <f t="shared" ca="1" si="4"/>
        <v>0.7360000000000001</v>
      </c>
      <c r="H30" s="60">
        <f t="shared" ca="1" si="5"/>
        <v>2</v>
      </c>
      <c r="I30" s="60"/>
      <c r="J30" s="60">
        <f t="shared" ca="1" si="6"/>
        <v>0.72</v>
      </c>
      <c r="K30" s="60">
        <f t="shared" ca="1" si="7"/>
        <v>1</v>
      </c>
      <c r="M30" s="92"/>
      <c r="N30" s="92"/>
      <c r="O30" s="92"/>
      <c r="P30" s="92"/>
      <c r="Q30" s="92"/>
      <c r="R30" s="92"/>
    </row>
    <row r="31" spans="1:18">
      <c r="A31" s="22">
        <f t="shared" si="0"/>
        <v>29</v>
      </c>
      <c r="B31" s="62">
        <f t="shared" ca="1" si="8"/>
        <v>78</v>
      </c>
      <c r="C31" s="77">
        <f t="shared" ca="1" si="1"/>
        <v>5</v>
      </c>
      <c r="D31" s="63">
        <f t="shared" ca="1" si="2"/>
        <v>17</v>
      </c>
      <c r="E31">
        <f t="shared" ca="1" si="3"/>
        <v>100</v>
      </c>
      <c r="G31" s="60">
        <f t="shared" ca="1" si="4"/>
        <v>0.89700000000000002</v>
      </c>
      <c r="H31" s="60">
        <f t="shared" ca="1" si="5"/>
        <v>2</v>
      </c>
      <c r="I31" s="60"/>
      <c r="J31" s="60">
        <f t="shared" ca="1" si="6"/>
        <v>0.89999999999999991</v>
      </c>
      <c r="K31" s="60">
        <f t="shared" ca="1" si="7"/>
        <v>1</v>
      </c>
      <c r="M31" s="92"/>
      <c r="N31" s="92"/>
      <c r="O31" s="92"/>
      <c r="P31" s="92"/>
      <c r="Q31" s="92"/>
      <c r="R31" s="92"/>
    </row>
    <row r="32" spans="1:18">
      <c r="A32" s="22">
        <f t="shared" si="0"/>
        <v>30</v>
      </c>
      <c r="B32" s="62">
        <f t="shared" ca="1" si="8"/>
        <v>76</v>
      </c>
      <c r="C32" s="77">
        <f t="shared" ca="1" si="1"/>
        <v>6</v>
      </c>
      <c r="D32" s="63">
        <f t="shared" ca="1" si="2"/>
        <v>18</v>
      </c>
      <c r="E32">
        <f t="shared" ca="1" si="3"/>
        <v>100</v>
      </c>
      <c r="G32" s="60">
        <f t="shared" ca="1" si="4"/>
        <v>1.0488</v>
      </c>
      <c r="H32" s="60">
        <f t="shared" ca="1" si="5"/>
        <v>2</v>
      </c>
      <c r="I32" s="60"/>
      <c r="J32" s="60">
        <f t="shared" ca="1" si="6"/>
        <v>1.08</v>
      </c>
      <c r="K32" s="60">
        <f t="shared" ca="1" si="7"/>
        <v>1</v>
      </c>
      <c r="M32" s="92"/>
      <c r="N32" s="92"/>
      <c r="O32" s="92"/>
      <c r="P32" s="92"/>
      <c r="Q32" s="92"/>
      <c r="R32" s="92"/>
    </row>
    <row r="33" spans="1:18">
      <c r="A33" s="22">
        <f t="shared" si="0"/>
        <v>31</v>
      </c>
      <c r="B33" s="62">
        <f t="shared" ca="1" si="8"/>
        <v>74</v>
      </c>
      <c r="C33" s="77">
        <f t="shared" ca="1" si="1"/>
        <v>7</v>
      </c>
      <c r="D33" s="63">
        <f t="shared" ca="1" si="2"/>
        <v>19</v>
      </c>
      <c r="E33">
        <f t="shared" ca="1" si="3"/>
        <v>100</v>
      </c>
      <c r="G33" s="60">
        <f t="shared" ca="1" si="4"/>
        <v>1.1914</v>
      </c>
      <c r="H33" s="60">
        <f t="shared" ca="1" si="5"/>
        <v>3</v>
      </c>
      <c r="I33" s="60"/>
      <c r="J33" s="60">
        <f t="shared" ca="1" si="6"/>
        <v>1.26</v>
      </c>
      <c r="K33" s="60">
        <f t="shared" ca="1" si="7"/>
        <v>1</v>
      </c>
      <c r="M33" s="92"/>
      <c r="N33" s="92"/>
      <c r="O33" s="92"/>
      <c r="P33" s="92"/>
      <c r="Q33" s="92"/>
      <c r="R33" s="92"/>
    </row>
    <row r="34" spans="1:18">
      <c r="A34" s="22">
        <f t="shared" si="0"/>
        <v>32</v>
      </c>
      <c r="B34" s="62">
        <f t="shared" ca="1" si="8"/>
        <v>71</v>
      </c>
      <c r="C34" s="77">
        <f t="shared" ca="1" si="1"/>
        <v>9</v>
      </c>
      <c r="D34" s="63">
        <f t="shared" ca="1" si="2"/>
        <v>20</v>
      </c>
      <c r="E34">
        <f t="shared" ca="1" si="3"/>
        <v>100</v>
      </c>
      <c r="G34" s="60">
        <f t="shared" ca="1" si="4"/>
        <v>1.4697000000000002</v>
      </c>
      <c r="H34" s="60">
        <f t="shared" ca="1" si="5"/>
        <v>0</v>
      </c>
      <c r="I34" s="60"/>
      <c r="J34" s="60">
        <f t="shared" ca="1" si="6"/>
        <v>1.6199999999999999</v>
      </c>
      <c r="K34" s="60">
        <f t="shared" ca="1" si="7"/>
        <v>2</v>
      </c>
      <c r="M34" s="92"/>
      <c r="N34" s="92"/>
      <c r="O34" s="92"/>
      <c r="P34" s="92"/>
      <c r="Q34" s="92"/>
      <c r="R34" s="92"/>
    </row>
    <row r="35" spans="1:18">
      <c r="A35" s="22">
        <f t="shared" ref="A35:A66" si="9">A34+1</f>
        <v>33</v>
      </c>
      <c r="B35" s="62">
        <f t="shared" ca="1" si="8"/>
        <v>71</v>
      </c>
      <c r="C35" s="77">
        <f t="shared" ref="C35:C66" ca="1" si="10">C34 + H34 - K34</f>
        <v>7</v>
      </c>
      <c r="D35" s="63">
        <f t="shared" ref="D35:D66" ca="1" si="11">D34 + K34</f>
        <v>22</v>
      </c>
      <c r="E35">
        <f t="shared" ref="E35:E66" ca="1" si="12">SUM(B35:D35)</f>
        <v>100</v>
      </c>
      <c r="G35" s="60">
        <f t="shared" ca="1" si="4"/>
        <v>1.1431000000000002</v>
      </c>
      <c r="H35" s="60">
        <f t="shared" ca="1" si="5"/>
        <v>0</v>
      </c>
      <c r="I35" s="60"/>
      <c r="J35" s="60">
        <f t="shared" ca="1" si="6"/>
        <v>1.26</v>
      </c>
      <c r="K35" s="60">
        <f t="shared" ca="1" si="7"/>
        <v>2</v>
      </c>
      <c r="M35" s="92"/>
      <c r="N35" s="92"/>
      <c r="O35" s="92"/>
      <c r="P35" s="92"/>
      <c r="Q35" s="92"/>
      <c r="R35" s="92"/>
    </row>
    <row r="36" spans="1:18">
      <c r="A36" s="22">
        <f t="shared" si="9"/>
        <v>34</v>
      </c>
      <c r="B36" s="62">
        <f t="shared" ca="1" si="8"/>
        <v>71</v>
      </c>
      <c r="C36" s="77">
        <f t="shared" ca="1" si="10"/>
        <v>5</v>
      </c>
      <c r="D36" s="63">
        <f t="shared" ca="1" si="11"/>
        <v>24</v>
      </c>
      <c r="E36">
        <f t="shared" ca="1" si="12"/>
        <v>100</v>
      </c>
      <c r="G36" s="60">
        <f t="shared" ca="1" si="4"/>
        <v>0.8165</v>
      </c>
      <c r="H36" s="60">
        <f t="shared" ca="1" si="5"/>
        <v>3</v>
      </c>
      <c r="I36" s="60"/>
      <c r="J36" s="60">
        <f t="shared" ca="1" si="6"/>
        <v>0.89999999999999991</v>
      </c>
      <c r="K36" s="60">
        <f t="shared" ca="1" si="7"/>
        <v>1</v>
      </c>
      <c r="M36" s="92"/>
      <c r="N36" s="92"/>
      <c r="O36" s="92"/>
      <c r="P36" s="92"/>
      <c r="Q36" s="92"/>
      <c r="R36" s="92"/>
    </row>
    <row r="37" spans="1:18">
      <c r="A37" s="22">
        <f t="shared" si="9"/>
        <v>35</v>
      </c>
      <c r="B37" s="62">
        <f t="shared" ca="1" si="8"/>
        <v>68</v>
      </c>
      <c r="C37" s="77">
        <f t="shared" ca="1" si="10"/>
        <v>7</v>
      </c>
      <c r="D37" s="63">
        <f t="shared" ca="1" si="11"/>
        <v>25</v>
      </c>
      <c r="E37">
        <f t="shared" ca="1" si="12"/>
        <v>100</v>
      </c>
      <c r="G37" s="60">
        <f t="shared" ca="1" si="4"/>
        <v>1.0948</v>
      </c>
      <c r="H37" s="60">
        <f t="shared" ca="1" si="5"/>
        <v>0</v>
      </c>
      <c r="I37" s="60"/>
      <c r="J37" s="60">
        <f t="shared" ca="1" si="6"/>
        <v>1.26</v>
      </c>
      <c r="K37" s="60">
        <f t="shared" ca="1" si="7"/>
        <v>1</v>
      </c>
      <c r="M37" s="92"/>
      <c r="N37" s="92"/>
      <c r="O37" s="92"/>
      <c r="P37" s="92"/>
      <c r="Q37" s="92"/>
      <c r="R37" s="92"/>
    </row>
    <row r="38" spans="1:18">
      <c r="A38" s="22">
        <f t="shared" si="9"/>
        <v>36</v>
      </c>
      <c r="B38" s="62">
        <f t="shared" ca="1" si="8"/>
        <v>68</v>
      </c>
      <c r="C38" s="77">
        <f t="shared" ca="1" si="10"/>
        <v>6</v>
      </c>
      <c r="D38" s="63">
        <f t="shared" ca="1" si="11"/>
        <v>26</v>
      </c>
      <c r="E38">
        <f t="shared" ca="1" si="12"/>
        <v>100</v>
      </c>
      <c r="G38" s="60">
        <f t="shared" ca="1" si="4"/>
        <v>0.93840000000000001</v>
      </c>
      <c r="H38" s="60">
        <f t="shared" ca="1" si="5"/>
        <v>0</v>
      </c>
      <c r="I38" s="60"/>
      <c r="J38" s="60">
        <f t="shared" ca="1" si="6"/>
        <v>1.08</v>
      </c>
      <c r="K38" s="60">
        <f t="shared" ca="1" si="7"/>
        <v>1</v>
      </c>
      <c r="M38" s="92"/>
      <c r="N38" s="92"/>
      <c r="O38" s="92"/>
      <c r="P38" s="92"/>
      <c r="Q38" s="92"/>
      <c r="R38" s="92"/>
    </row>
    <row r="39" spans="1:18">
      <c r="A39" s="22">
        <f t="shared" si="9"/>
        <v>37</v>
      </c>
      <c r="B39" s="62">
        <f t="shared" ca="1" si="8"/>
        <v>68</v>
      </c>
      <c r="C39" s="77">
        <f t="shared" ca="1" si="10"/>
        <v>5</v>
      </c>
      <c r="D39" s="63">
        <f t="shared" ca="1" si="11"/>
        <v>27</v>
      </c>
      <c r="E39">
        <f t="shared" ca="1" si="12"/>
        <v>100</v>
      </c>
      <c r="G39" s="60">
        <f t="shared" ca="1" si="4"/>
        <v>0.78200000000000003</v>
      </c>
      <c r="H39" s="60">
        <f t="shared" ca="1" si="5"/>
        <v>2</v>
      </c>
      <c r="I39" s="60"/>
      <c r="J39" s="60">
        <f t="shared" ca="1" si="6"/>
        <v>0.89999999999999991</v>
      </c>
      <c r="K39" s="60">
        <f t="shared" ca="1" si="7"/>
        <v>1</v>
      </c>
      <c r="M39" s="92"/>
      <c r="N39" s="92"/>
      <c r="O39" s="92"/>
      <c r="P39" s="92"/>
      <c r="Q39" s="92"/>
      <c r="R39" s="92"/>
    </row>
    <row r="40" spans="1:18">
      <c r="A40" s="22">
        <f t="shared" si="9"/>
        <v>38</v>
      </c>
      <c r="B40" s="62">
        <f t="shared" ca="1" si="8"/>
        <v>66</v>
      </c>
      <c r="C40" s="77">
        <f t="shared" ca="1" si="10"/>
        <v>6</v>
      </c>
      <c r="D40" s="63">
        <f t="shared" ca="1" si="11"/>
        <v>28</v>
      </c>
      <c r="E40">
        <f t="shared" ca="1" si="12"/>
        <v>100</v>
      </c>
      <c r="G40" s="60">
        <f t="shared" ca="1" si="4"/>
        <v>0.91080000000000017</v>
      </c>
      <c r="H40" s="60">
        <f t="shared" ca="1" si="5"/>
        <v>0</v>
      </c>
      <c r="I40" s="60"/>
      <c r="J40" s="60">
        <f t="shared" ca="1" si="6"/>
        <v>1.08</v>
      </c>
      <c r="K40" s="60">
        <f t="shared" ca="1" si="7"/>
        <v>1</v>
      </c>
      <c r="M40" s="92"/>
      <c r="N40" s="92"/>
      <c r="O40" s="92"/>
      <c r="P40" s="92"/>
      <c r="Q40" s="92"/>
      <c r="R40" s="92"/>
    </row>
    <row r="41" spans="1:18">
      <c r="A41" s="22">
        <f t="shared" si="9"/>
        <v>39</v>
      </c>
      <c r="B41" s="62">
        <f t="shared" ca="1" si="8"/>
        <v>66</v>
      </c>
      <c r="C41" s="77">
        <f t="shared" ca="1" si="10"/>
        <v>5</v>
      </c>
      <c r="D41" s="63">
        <f t="shared" ca="1" si="11"/>
        <v>29</v>
      </c>
      <c r="E41">
        <f t="shared" ca="1" si="12"/>
        <v>100</v>
      </c>
      <c r="G41" s="60">
        <f t="shared" ca="1" si="4"/>
        <v>0.75900000000000001</v>
      </c>
      <c r="H41" s="60">
        <f t="shared" ca="1" si="5"/>
        <v>0</v>
      </c>
      <c r="I41" s="60"/>
      <c r="J41" s="60">
        <f t="shared" ca="1" si="6"/>
        <v>0.89999999999999991</v>
      </c>
      <c r="K41" s="60">
        <f t="shared" ca="1" si="7"/>
        <v>1</v>
      </c>
    </row>
    <row r="42" spans="1:18">
      <c r="A42" s="22">
        <f t="shared" si="9"/>
        <v>40</v>
      </c>
      <c r="B42" s="62">
        <f t="shared" ca="1" si="8"/>
        <v>66</v>
      </c>
      <c r="C42" s="77">
        <f t="shared" ca="1" si="10"/>
        <v>4</v>
      </c>
      <c r="D42" s="63">
        <f t="shared" ca="1" si="11"/>
        <v>30</v>
      </c>
      <c r="E42">
        <f t="shared" ca="1" si="12"/>
        <v>100</v>
      </c>
      <c r="G42" s="60">
        <f t="shared" ca="1" si="4"/>
        <v>0.60720000000000007</v>
      </c>
      <c r="H42" s="60">
        <f t="shared" ca="1" si="5"/>
        <v>0</v>
      </c>
      <c r="I42" s="60"/>
      <c r="J42" s="60">
        <f t="shared" ca="1" si="6"/>
        <v>0.72</v>
      </c>
      <c r="K42" s="60">
        <f t="shared" ca="1" si="7"/>
        <v>1</v>
      </c>
    </row>
    <row r="43" spans="1:18">
      <c r="A43" s="22">
        <f t="shared" si="9"/>
        <v>41</v>
      </c>
      <c r="B43" s="62">
        <f t="shared" ca="1" si="8"/>
        <v>66</v>
      </c>
      <c r="C43" s="77">
        <f t="shared" ca="1" si="10"/>
        <v>3</v>
      </c>
      <c r="D43" s="63">
        <f t="shared" ca="1" si="11"/>
        <v>31</v>
      </c>
      <c r="E43">
        <f t="shared" ca="1" si="12"/>
        <v>100</v>
      </c>
      <c r="G43" s="60">
        <f t="shared" ca="1" si="4"/>
        <v>0.45540000000000008</v>
      </c>
      <c r="H43" s="60">
        <f t="shared" ca="1" si="5"/>
        <v>1</v>
      </c>
      <c r="I43" s="60"/>
      <c r="J43" s="60">
        <f t="shared" ca="1" si="6"/>
        <v>0.54</v>
      </c>
      <c r="K43" s="60">
        <f t="shared" ca="1" si="7"/>
        <v>0</v>
      </c>
    </row>
    <row r="44" spans="1:18">
      <c r="A44" s="22">
        <f t="shared" si="9"/>
        <v>42</v>
      </c>
      <c r="B44" s="62">
        <f t="shared" ca="1" si="8"/>
        <v>65</v>
      </c>
      <c r="C44" s="77">
        <f t="shared" ca="1" si="10"/>
        <v>4</v>
      </c>
      <c r="D44" s="63">
        <f t="shared" ca="1" si="11"/>
        <v>31</v>
      </c>
      <c r="E44">
        <f t="shared" ca="1" si="12"/>
        <v>100</v>
      </c>
      <c r="G44" s="60">
        <f t="shared" ca="1" si="4"/>
        <v>0.59800000000000009</v>
      </c>
      <c r="H44" s="60">
        <f t="shared" ca="1" si="5"/>
        <v>0</v>
      </c>
      <c r="I44" s="60"/>
      <c r="J44" s="60">
        <f t="shared" ca="1" si="6"/>
        <v>0.72</v>
      </c>
      <c r="K44" s="60">
        <f t="shared" ca="1" si="7"/>
        <v>1</v>
      </c>
    </row>
    <row r="45" spans="1:18">
      <c r="A45" s="22">
        <f t="shared" si="9"/>
        <v>43</v>
      </c>
      <c r="B45" s="62">
        <f t="shared" ca="1" si="8"/>
        <v>65</v>
      </c>
      <c r="C45" s="77">
        <f t="shared" ca="1" si="10"/>
        <v>3</v>
      </c>
      <c r="D45" s="63">
        <f t="shared" ca="1" si="11"/>
        <v>32</v>
      </c>
      <c r="E45">
        <f t="shared" ca="1" si="12"/>
        <v>100</v>
      </c>
      <c r="G45" s="60">
        <f t="shared" ca="1" si="4"/>
        <v>0.44850000000000001</v>
      </c>
      <c r="H45" s="60">
        <f t="shared" ca="1" si="5"/>
        <v>2</v>
      </c>
      <c r="I45" s="60"/>
      <c r="J45" s="60">
        <f t="shared" ca="1" si="6"/>
        <v>0.54</v>
      </c>
      <c r="K45" s="60">
        <f t="shared" ca="1" si="7"/>
        <v>0</v>
      </c>
    </row>
    <row r="46" spans="1:18">
      <c r="A46" s="22">
        <f t="shared" si="9"/>
        <v>44</v>
      </c>
      <c r="B46" s="62">
        <f t="shared" ca="1" si="8"/>
        <v>63</v>
      </c>
      <c r="C46" s="77">
        <f t="shared" ca="1" si="10"/>
        <v>5</v>
      </c>
      <c r="D46" s="63">
        <f t="shared" ca="1" si="11"/>
        <v>32</v>
      </c>
      <c r="E46">
        <f t="shared" ca="1" si="12"/>
        <v>100</v>
      </c>
      <c r="G46" s="60">
        <f t="shared" ca="1" si="4"/>
        <v>0.72450000000000003</v>
      </c>
      <c r="H46" s="60">
        <f t="shared" ca="1" si="5"/>
        <v>0</v>
      </c>
      <c r="I46" s="60"/>
      <c r="J46" s="60">
        <f t="shared" ca="1" si="6"/>
        <v>0.89999999999999991</v>
      </c>
      <c r="K46" s="60">
        <f t="shared" ca="1" si="7"/>
        <v>1</v>
      </c>
    </row>
    <row r="47" spans="1:18">
      <c r="A47" s="22">
        <f t="shared" si="9"/>
        <v>45</v>
      </c>
      <c r="B47" s="62">
        <f t="shared" ca="1" si="8"/>
        <v>63</v>
      </c>
      <c r="C47" s="77">
        <f t="shared" ca="1" si="10"/>
        <v>4</v>
      </c>
      <c r="D47" s="63">
        <f t="shared" ca="1" si="11"/>
        <v>33</v>
      </c>
      <c r="E47">
        <f t="shared" ca="1" si="12"/>
        <v>100</v>
      </c>
      <c r="G47" s="60">
        <f t="shared" ca="1" si="4"/>
        <v>0.5796</v>
      </c>
      <c r="H47" s="60">
        <f t="shared" ca="1" si="5"/>
        <v>0</v>
      </c>
      <c r="I47" s="60"/>
      <c r="J47" s="60">
        <f t="shared" ca="1" si="6"/>
        <v>0.72</v>
      </c>
      <c r="K47" s="60">
        <f t="shared" ca="1" si="7"/>
        <v>1</v>
      </c>
    </row>
    <row r="48" spans="1:18">
      <c r="A48" s="22">
        <f t="shared" si="9"/>
        <v>46</v>
      </c>
      <c r="B48" s="62">
        <f t="shared" ca="1" si="8"/>
        <v>63</v>
      </c>
      <c r="C48" s="77">
        <f t="shared" ca="1" si="10"/>
        <v>3</v>
      </c>
      <c r="D48" s="63">
        <f t="shared" ca="1" si="11"/>
        <v>34</v>
      </c>
      <c r="E48">
        <f t="shared" ca="1" si="12"/>
        <v>100</v>
      </c>
      <c r="G48" s="60">
        <f t="shared" ca="1" si="4"/>
        <v>0.43469999999999998</v>
      </c>
      <c r="H48" s="60">
        <f t="shared" ca="1" si="5"/>
        <v>1</v>
      </c>
      <c r="I48" s="60"/>
      <c r="J48" s="60">
        <f t="shared" ca="1" si="6"/>
        <v>0.54</v>
      </c>
      <c r="K48" s="60">
        <f t="shared" ca="1" si="7"/>
        <v>1</v>
      </c>
    </row>
    <row r="49" spans="1:11">
      <c r="A49" s="22">
        <f t="shared" si="9"/>
        <v>47</v>
      </c>
      <c r="B49" s="62">
        <f t="shared" ca="1" si="8"/>
        <v>62</v>
      </c>
      <c r="C49" s="77">
        <f t="shared" ca="1" si="10"/>
        <v>3</v>
      </c>
      <c r="D49" s="63">
        <f t="shared" ca="1" si="11"/>
        <v>35</v>
      </c>
      <c r="E49">
        <f t="shared" ca="1" si="12"/>
        <v>100</v>
      </c>
      <c r="G49" s="60">
        <f t="shared" ca="1" si="4"/>
        <v>0.42780000000000001</v>
      </c>
      <c r="H49" s="60">
        <f t="shared" ca="1" si="5"/>
        <v>0</v>
      </c>
      <c r="I49" s="60"/>
      <c r="J49" s="60">
        <f t="shared" ca="1" si="6"/>
        <v>0.54</v>
      </c>
      <c r="K49" s="60">
        <f t="shared" ca="1" si="7"/>
        <v>0</v>
      </c>
    </row>
    <row r="50" spans="1:11">
      <c r="A50" s="22">
        <f t="shared" si="9"/>
        <v>48</v>
      </c>
      <c r="B50" s="62">
        <f t="shared" ca="1" si="8"/>
        <v>62</v>
      </c>
      <c r="C50" s="77">
        <f t="shared" ca="1" si="10"/>
        <v>3</v>
      </c>
      <c r="D50" s="63">
        <f t="shared" ca="1" si="11"/>
        <v>35</v>
      </c>
      <c r="E50">
        <f t="shared" ca="1" si="12"/>
        <v>100</v>
      </c>
      <c r="G50" s="60">
        <f t="shared" ca="1" si="4"/>
        <v>0.42780000000000001</v>
      </c>
      <c r="H50" s="60">
        <f t="shared" ca="1" si="5"/>
        <v>1</v>
      </c>
      <c r="I50" s="60"/>
      <c r="J50" s="60">
        <f t="shared" ca="1" si="6"/>
        <v>0.54</v>
      </c>
      <c r="K50" s="60">
        <f t="shared" ca="1" si="7"/>
        <v>0</v>
      </c>
    </row>
    <row r="51" spans="1:11">
      <c r="A51" s="22">
        <f t="shared" si="9"/>
        <v>49</v>
      </c>
      <c r="B51" s="62">
        <f t="shared" ca="1" si="8"/>
        <v>61</v>
      </c>
      <c r="C51" s="77">
        <f t="shared" ca="1" si="10"/>
        <v>4</v>
      </c>
      <c r="D51" s="63">
        <f t="shared" ca="1" si="11"/>
        <v>35</v>
      </c>
      <c r="E51">
        <f t="shared" ca="1" si="12"/>
        <v>100</v>
      </c>
      <c r="G51" s="60">
        <f t="shared" ca="1" si="4"/>
        <v>0.56120000000000003</v>
      </c>
      <c r="H51" s="60">
        <f t="shared" ca="1" si="5"/>
        <v>0</v>
      </c>
      <c r="I51" s="60"/>
      <c r="J51" s="60">
        <f t="shared" ca="1" si="6"/>
        <v>0.72</v>
      </c>
      <c r="K51" s="60">
        <f t="shared" ca="1" si="7"/>
        <v>0</v>
      </c>
    </row>
    <row r="52" spans="1:11">
      <c r="A52" s="22">
        <f t="shared" si="9"/>
        <v>50</v>
      </c>
      <c r="B52" s="62">
        <f t="shared" ca="1" si="8"/>
        <v>61</v>
      </c>
      <c r="C52" s="77">
        <f t="shared" ca="1" si="10"/>
        <v>4</v>
      </c>
      <c r="D52" s="63">
        <f t="shared" ca="1" si="11"/>
        <v>35</v>
      </c>
      <c r="E52">
        <f t="shared" ca="1" si="12"/>
        <v>100</v>
      </c>
      <c r="G52" s="60">
        <f t="shared" ca="1" si="4"/>
        <v>0.56120000000000003</v>
      </c>
      <c r="H52" s="60">
        <f t="shared" ca="1" si="5"/>
        <v>1</v>
      </c>
      <c r="I52" s="60"/>
      <c r="J52" s="60">
        <f t="shared" ca="1" si="6"/>
        <v>0.72</v>
      </c>
      <c r="K52" s="60">
        <f t="shared" ca="1" si="7"/>
        <v>1</v>
      </c>
    </row>
    <row r="53" spans="1:11">
      <c r="A53" s="22">
        <f t="shared" si="9"/>
        <v>51</v>
      </c>
      <c r="B53" s="62">
        <f t="shared" ca="1" si="8"/>
        <v>60</v>
      </c>
      <c r="C53" s="77">
        <f t="shared" ca="1" si="10"/>
        <v>4</v>
      </c>
      <c r="D53" s="63">
        <f t="shared" ca="1" si="11"/>
        <v>36</v>
      </c>
      <c r="E53">
        <f t="shared" ca="1" si="12"/>
        <v>100</v>
      </c>
      <c r="G53" s="60">
        <f t="shared" ca="1" si="4"/>
        <v>0.55200000000000005</v>
      </c>
      <c r="H53" s="60">
        <f t="shared" ca="1" si="5"/>
        <v>1</v>
      </c>
      <c r="I53" s="60"/>
      <c r="J53" s="60">
        <f t="shared" ca="1" si="6"/>
        <v>0.72</v>
      </c>
      <c r="K53" s="60">
        <f t="shared" ca="1" si="7"/>
        <v>1</v>
      </c>
    </row>
    <row r="54" spans="1:11">
      <c r="A54" s="22">
        <f t="shared" si="9"/>
        <v>52</v>
      </c>
      <c r="B54" s="62">
        <f t="shared" ca="1" si="8"/>
        <v>59</v>
      </c>
      <c r="C54" s="77">
        <f t="shared" ca="1" si="10"/>
        <v>4</v>
      </c>
      <c r="D54" s="63">
        <f t="shared" ca="1" si="11"/>
        <v>37</v>
      </c>
      <c r="E54">
        <f t="shared" ca="1" si="12"/>
        <v>100</v>
      </c>
      <c r="G54" s="60">
        <f t="shared" ca="1" si="4"/>
        <v>0.54280000000000006</v>
      </c>
      <c r="H54" s="60">
        <f t="shared" ca="1" si="5"/>
        <v>1</v>
      </c>
      <c r="I54" s="60"/>
      <c r="J54" s="60">
        <f t="shared" ca="1" si="6"/>
        <v>0.72</v>
      </c>
      <c r="K54" s="60">
        <f t="shared" ca="1" si="7"/>
        <v>1</v>
      </c>
    </row>
    <row r="55" spans="1:11">
      <c r="A55" s="22">
        <f t="shared" si="9"/>
        <v>53</v>
      </c>
      <c r="B55" s="62">
        <f t="shared" ca="1" si="8"/>
        <v>58</v>
      </c>
      <c r="C55" s="77">
        <f t="shared" ca="1" si="10"/>
        <v>4</v>
      </c>
      <c r="D55" s="63">
        <f t="shared" ca="1" si="11"/>
        <v>38</v>
      </c>
      <c r="E55">
        <f t="shared" ca="1" si="12"/>
        <v>100</v>
      </c>
      <c r="G55" s="60">
        <f t="shared" ca="1" si="4"/>
        <v>0.53359999999999996</v>
      </c>
      <c r="H55" s="60">
        <f t="shared" ca="1" si="5"/>
        <v>0</v>
      </c>
      <c r="I55" s="60"/>
      <c r="J55" s="60">
        <f t="shared" ca="1" si="6"/>
        <v>0.72</v>
      </c>
      <c r="K55" s="60">
        <f t="shared" ca="1" si="7"/>
        <v>0</v>
      </c>
    </row>
    <row r="56" spans="1:11">
      <c r="A56" s="22">
        <f t="shared" si="9"/>
        <v>54</v>
      </c>
      <c r="B56" s="62">
        <f t="shared" ca="1" si="8"/>
        <v>58</v>
      </c>
      <c r="C56" s="77">
        <f t="shared" ca="1" si="10"/>
        <v>4</v>
      </c>
      <c r="D56" s="63">
        <f t="shared" ca="1" si="11"/>
        <v>38</v>
      </c>
      <c r="E56">
        <f t="shared" ca="1" si="12"/>
        <v>100</v>
      </c>
      <c r="G56" s="60">
        <f t="shared" ca="1" si="4"/>
        <v>0.53359999999999996</v>
      </c>
      <c r="H56" s="60">
        <f t="shared" ca="1" si="5"/>
        <v>0</v>
      </c>
      <c r="I56" s="60"/>
      <c r="J56" s="60">
        <f t="shared" ca="1" si="6"/>
        <v>0.72</v>
      </c>
      <c r="K56" s="60">
        <f t="shared" ca="1" si="7"/>
        <v>1</v>
      </c>
    </row>
    <row r="57" spans="1:11">
      <c r="A57" s="22">
        <f t="shared" si="9"/>
        <v>55</v>
      </c>
      <c r="B57" s="62">
        <f t="shared" ca="1" si="8"/>
        <v>58</v>
      </c>
      <c r="C57" s="77">
        <f t="shared" ca="1" si="10"/>
        <v>3</v>
      </c>
      <c r="D57" s="63">
        <f t="shared" ca="1" si="11"/>
        <v>39</v>
      </c>
      <c r="E57">
        <f t="shared" ca="1" si="12"/>
        <v>100</v>
      </c>
      <c r="G57" s="60">
        <f t="shared" ca="1" si="4"/>
        <v>0.40019999999999994</v>
      </c>
      <c r="H57" s="60">
        <f t="shared" ca="1" si="5"/>
        <v>2</v>
      </c>
      <c r="I57" s="60"/>
      <c r="J57" s="60">
        <f t="shared" ca="1" si="6"/>
        <v>0.54</v>
      </c>
      <c r="K57" s="60">
        <f t="shared" ca="1" si="7"/>
        <v>0</v>
      </c>
    </row>
    <row r="58" spans="1:11">
      <c r="A58" s="22">
        <f t="shared" si="9"/>
        <v>56</v>
      </c>
      <c r="B58" s="62">
        <f t="shared" ca="1" si="8"/>
        <v>56</v>
      </c>
      <c r="C58" s="77">
        <f t="shared" ca="1" si="10"/>
        <v>5</v>
      </c>
      <c r="D58" s="63">
        <f t="shared" ca="1" si="11"/>
        <v>39</v>
      </c>
      <c r="E58">
        <f t="shared" ca="1" si="12"/>
        <v>100</v>
      </c>
      <c r="G58" s="60">
        <f t="shared" ca="1" si="4"/>
        <v>0.64400000000000002</v>
      </c>
      <c r="H58" s="60">
        <f t="shared" ca="1" si="5"/>
        <v>0</v>
      </c>
      <c r="I58" s="60"/>
      <c r="J58" s="60">
        <f t="shared" ca="1" si="6"/>
        <v>0.89999999999999991</v>
      </c>
      <c r="K58" s="60">
        <f t="shared" ca="1" si="7"/>
        <v>1</v>
      </c>
    </row>
    <row r="59" spans="1:11">
      <c r="A59" s="22">
        <f t="shared" si="9"/>
        <v>57</v>
      </c>
      <c r="B59" s="62">
        <f t="shared" ca="1" si="8"/>
        <v>56</v>
      </c>
      <c r="C59" s="77">
        <f t="shared" ca="1" si="10"/>
        <v>4</v>
      </c>
      <c r="D59" s="63">
        <f t="shared" ca="1" si="11"/>
        <v>40</v>
      </c>
      <c r="E59">
        <f t="shared" ca="1" si="12"/>
        <v>100</v>
      </c>
      <c r="G59" s="60">
        <f t="shared" ca="1" si="4"/>
        <v>0.51519999999999999</v>
      </c>
      <c r="H59" s="60">
        <f t="shared" ca="1" si="5"/>
        <v>0</v>
      </c>
      <c r="I59" s="60"/>
      <c r="J59" s="60">
        <f t="shared" ca="1" si="6"/>
        <v>0.72</v>
      </c>
      <c r="K59" s="60">
        <f t="shared" ca="1" si="7"/>
        <v>1</v>
      </c>
    </row>
    <row r="60" spans="1:11">
      <c r="A60" s="22">
        <f t="shared" si="9"/>
        <v>58</v>
      </c>
      <c r="B60" s="62">
        <f t="shared" ca="1" si="8"/>
        <v>56</v>
      </c>
      <c r="C60" s="77">
        <f t="shared" ca="1" si="10"/>
        <v>3</v>
      </c>
      <c r="D60" s="63">
        <f t="shared" ca="1" si="11"/>
        <v>41</v>
      </c>
      <c r="E60">
        <f t="shared" ca="1" si="12"/>
        <v>100</v>
      </c>
      <c r="G60" s="60">
        <f t="shared" ca="1" si="4"/>
        <v>0.38640000000000002</v>
      </c>
      <c r="H60" s="60">
        <f t="shared" ca="1" si="5"/>
        <v>1</v>
      </c>
      <c r="I60" s="60"/>
      <c r="J60" s="60">
        <f t="shared" ca="1" si="6"/>
        <v>0.54</v>
      </c>
      <c r="K60" s="60">
        <f t="shared" ca="1" si="7"/>
        <v>0</v>
      </c>
    </row>
    <row r="61" spans="1:11">
      <c r="A61" s="22">
        <f t="shared" si="9"/>
        <v>59</v>
      </c>
      <c r="B61" s="62">
        <f t="shared" ca="1" si="8"/>
        <v>55</v>
      </c>
      <c r="C61" s="77">
        <f t="shared" ca="1" si="10"/>
        <v>4</v>
      </c>
      <c r="D61" s="63">
        <f t="shared" ca="1" si="11"/>
        <v>41</v>
      </c>
      <c r="E61">
        <f t="shared" ca="1" si="12"/>
        <v>100</v>
      </c>
      <c r="G61" s="60">
        <f t="shared" ca="1" si="4"/>
        <v>0.50600000000000001</v>
      </c>
      <c r="H61" s="60">
        <f t="shared" ca="1" si="5"/>
        <v>3</v>
      </c>
      <c r="I61" s="60"/>
      <c r="J61" s="60">
        <f t="shared" ca="1" si="6"/>
        <v>0.72</v>
      </c>
      <c r="K61" s="60">
        <f t="shared" ca="1" si="7"/>
        <v>0</v>
      </c>
    </row>
    <row r="62" spans="1:11">
      <c r="A62" s="22">
        <f t="shared" si="9"/>
        <v>60</v>
      </c>
      <c r="B62" s="62">
        <f t="shared" ca="1" si="8"/>
        <v>52</v>
      </c>
      <c r="C62" s="77">
        <f t="shared" ca="1" si="10"/>
        <v>7</v>
      </c>
      <c r="D62" s="63">
        <f t="shared" ca="1" si="11"/>
        <v>41</v>
      </c>
      <c r="E62">
        <f t="shared" ca="1" si="12"/>
        <v>100</v>
      </c>
      <c r="G62" s="60">
        <f t="shared" ca="1" si="4"/>
        <v>0.83719999999999994</v>
      </c>
      <c r="H62" s="60">
        <f t="shared" ca="1" si="5"/>
        <v>3</v>
      </c>
      <c r="I62" s="60"/>
      <c r="J62" s="60">
        <f t="shared" ca="1" si="6"/>
        <v>1.26</v>
      </c>
      <c r="K62" s="60">
        <f t="shared" ca="1" si="7"/>
        <v>2</v>
      </c>
    </row>
    <row r="63" spans="1:11">
      <c r="A63" s="22">
        <f t="shared" si="9"/>
        <v>61</v>
      </c>
      <c r="B63" s="62">
        <f t="shared" ca="1" si="8"/>
        <v>49</v>
      </c>
      <c r="C63" s="77">
        <f t="shared" ca="1" si="10"/>
        <v>8</v>
      </c>
      <c r="D63" s="63">
        <f t="shared" ca="1" si="11"/>
        <v>43</v>
      </c>
      <c r="E63">
        <f t="shared" ca="1" si="12"/>
        <v>100</v>
      </c>
      <c r="G63" s="60">
        <f t="shared" ca="1" si="4"/>
        <v>0.90160000000000007</v>
      </c>
      <c r="H63" s="60">
        <f t="shared" ca="1" si="5"/>
        <v>0</v>
      </c>
      <c r="I63" s="60"/>
      <c r="J63" s="60">
        <f t="shared" ca="1" si="6"/>
        <v>1.44</v>
      </c>
      <c r="K63" s="60">
        <f t="shared" ca="1" si="7"/>
        <v>1</v>
      </c>
    </row>
    <row r="64" spans="1:11">
      <c r="A64" s="22">
        <f t="shared" si="9"/>
        <v>62</v>
      </c>
      <c r="B64" s="62">
        <f t="shared" ca="1" si="8"/>
        <v>49</v>
      </c>
      <c r="C64" s="77">
        <f t="shared" ca="1" si="10"/>
        <v>7</v>
      </c>
      <c r="D64" s="63">
        <f t="shared" ca="1" si="11"/>
        <v>44</v>
      </c>
      <c r="E64">
        <f t="shared" ca="1" si="12"/>
        <v>100</v>
      </c>
      <c r="G64" s="60">
        <f t="shared" ca="1" si="4"/>
        <v>0.78890000000000016</v>
      </c>
      <c r="H64" s="60">
        <f t="shared" ca="1" si="5"/>
        <v>1</v>
      </c>
      <c r="I64" s="60"/>
      <c r="J64" s="60">
        <f t="shared" ca="1" si="6"/>
        <v>1.26</v>
      </c>
      <c r="K64" s="60">
        <f t="shared" ca="1" si="7"/>
        <v>1</v>
      </c>
    </row>
    <row r="65" spans="1:11">
      <c r="A65" s="22">
        <f t="shared" si="9"/>
        <v>63</v>
      </c>
      <c r="B65" s="62">
        <f t="shared" ca="1" si="8"/>
        <v>48</v>
      </c>
      <c r="C65" s="77">
        <f t="shared" ca="1" si="10"/>
        <v>7</v>
      </c>
      <c r="D65" s="63">
        <f t="shared" ca="1" si="11"/>
        <v>45</v>
      </c>
      <c r="E65">
        <f t="shared" ca="1" si="12"/>
        <v>100</v>
      </c>
      <c r="G65" s="60">
        <f t="shared" ca="1" si="4"/>
        <v>0.77280000000000004</v>
      </c>
      <c r="H65" s="60">
        <f t="shared" ca="1" si="5"/>
        <v>0</v>
      </c>
      <c r="I65" s="60"/>
      <c r="J65" s="60">
        <f t="shared" ca="1" si="6"/>
        <v>1.26</v>
      </c>
      <c r="K65" s="60">
        <f t="shared" ca="1" si="7"/>
        <v>1</v>
      </c>
    </row>
    <row r="66" spans="1:11">
      <c r="A66" s="22">
        <f t="shared" si="9"/>
        <v>64</v>
      </c>
      <c r="B66" s="62">
        <f t="shared" ca="1" si="8"/>
        <v>48</v>
      </c>
      <c r="C66" s="77">
        <f t="shared" ca="1" si="10"/>
        <v>6</v>
      </c>
      <c r="D66" s="63">
        <f t="shared" ca="1" si="11"/>
        <v>46</v>
      </c>
      <c r="E66">
        <f t="shared" ca="1" si="12"/>
        <v>100</v>
      </c>
      <c r="G66" s="60">
        <f t="shared" ca="1" si="4"/>
        <v>0.6624000000000001</v>
      </c>
      <c r="H66" s="60">
        <f t="shared" ca="1" si="5"/>
        <v>0</v>
      </c>
      <c r="I66" s="60"/>
      <c r="J66" s="60">
        <f t="shared" ca="1" si="6"/>
        <v>1.08</v>
      </c>
      <c r="K66" s="60">
        <f t="shared" ca="1" si="7"/>
        <v>1</v>
      </c>
    </row>
    <row r="67" spans="1:11">
      <c r="A67" s="22">
        <f t="shared" ref="A67:A102" si="13">A66+1</f>
        <v>65</v>
      </c>
      <c r="B67" s="62">
        <f t="shared" ca="1" si="8"/>
        <v>48</v>
      </c>
      <c r="C67" s="77">
        <f t="shared" ref="C67:C102" ca="1" si="14">C66 + H66 - K66</f>
        <v>5</v>
      </c>
      <c r="D67" s="63">
        <f t="shared" ref="D67:D102" ca="1" si="15">D66 + K66</f>
        <v>47</v>
      </c>
      <c r="E67">
        <f t="shared" ref="E67:E98" ca="1" si="16">SUM(B67:D67)</f>
        <v>100</v>
      </c>
      <c r="G67" s="60">
        <f t="shared" ref="G67:G102" ca="1" si="17">TransmissionRate*B67*C67/SUM(B67:D67)</f>
        <v>0.55200000000000005</v>
      </c>
      <c r="H67" s="60">
        <f t="shared" ref="H67:H102" ca="1" si="18">IF(B67*C67=0, 0, ROUND(MIN(MAX(NORMINV(RAND(),G67,SQRT((B67*C67)/(2*E67))), 0), B67), 0) )</f>
        <v>0</v>
      </c>
      <c r="I67" s="60"/>
      <c r="J67" s="60">
        <f t="shared" ref="J67:J102" ca="1" si="19">C67*RecoveryRate</f>
        <v>0.89999999999999991</v>
      </c>
      <c r="K67" s="60">
        <f t="shared" ref="K67:K102" ca="1" si="20">INT(J67) + IF(RAND()&lt; J67 - INT(J67), 1, 0)</f>
        <v>1</v>
      </c>
    </row>
    <row r="68" spans="1:11">
      <c r="A68" s="22">
        <f t="shared" si="13"/>
        <v>66</v>
      </c>
      <c r="B68" s="62">
        <f t="shared" ref="B68:B102" ca="1" si="21">B67 - H67</f>
        <v>48</v>
      </c>
      <c r="C68" s="77">
        <f t="shared" ca="1" si="14"/>
        <v>4</v>
      </c>
      <c r="D68" s="63">
        <f t="shared" ca="1" si="15"/>
        <v>48</v>
      </c>
      <c r="E68">
        <f t="shared" ca="1" si="16"/>
        <v>100</v>
      </c>
      <c r="G68" s="60">
        <f t="shared" ca="1" si="17"/>
        <v>0.44160000000000005</v>
      </c>
      <c r="H68" s="60">
        <f t="shared" ca="1" si="18"/>
        <v>0</v>
      </c>
      <c r="I68" s="60"/>
      <c r="J68" s="60">
        <f t="shared" ca="1" si="19"/>
        <v>0.72</v>
      </c>
      <c r="K68" s="60">
        <f t="shared" ca="1" si="20"/>
        <v>1</v>
      </c>
    </row>
    <row r="69" spans="1:11">
      <c r="A69" s="22">
        <f t="shared" si="13"/>
        <v>67</v>
      </c>
      <c r="B69" s="62">
        <f t="shared" ca="1" si="21"/>
        <v>48</v>
      </c>
      <c r="C69" s="77">
        <f t="shared" ca="1" si="14"/>
        <v>3</v>
      </c>
      <c r="D69" s="63">
        <f t="shared" ca="1" si="15"/>
        <v>49</v>
      </c>
      <c r="E69">
        <f t="shared" ca="1" si="16"/>
        <v>100</v>
      </c>
      <c r="G69" s="60">
        <f t="shared" ca="1" si="17"/>
        <v>0.33120000000000005</v>
      </c>
      <c r="H69" s="60">
        <f t="shared" ca="1" si="18"/>
        <v>0</v>
      </c>
      <c r="I69" s="60"/>
      <c r="J69" s="60">
        <f t="shared" ca="1" si="19"/>
        <v>0.54</v>
      </c>
      <c r="K69" s="60">
        <f t="shared" ca="1" si="20"/>
        <v>1</v>
      </c>
    </row>
    <row r="70" spans="1:11">
      <c r="A70" s="22">
        <f t="shared" si="13"/>
        <v>68</v>
      </c>
      <c r="B70" s="62">
        <f t="shared" ca="1" si="21"/>
        <v>48</v>
      </c>
      <c r="C70" s="77">
        <f t="shared" ca="1" si="14"/>
        <v>2</v>
      </c>
      <c r="D70" s="63">
        <f t="shared" ca="1" si="15"/>
        <v>50</v>
      </c>
      <c r="E70">
        <f t="shared" ca="1" si="16"/>
        <v>100</v>
      </c>
      <c r="G70" s="60">
        <f t="shared" ca="1" si="17"/>
        <v>0.22080000000000002</v>
      </c>
      <c r="H70" s="60">
        <f t="shared" ca="1" si="18"/>
        <v>1</v>
      </c>
      <c r="I70" s="60"/>
      <c r="J70" s="60">
        <f t="shared" ca="1" si="19"/>
        <v>0.36</v>
      </c>
      <c r="K70" s="60">
        <f t="shared" ca="1" si="20"/>
        <v>0</v>
      </c>
    </row>
    <row r="71" spans="1:11">
      <c r="A71" s="22">
        <f t="shared" si="13"/>
        <v>69</v>
      </c>
      <c r="B71" s="62">
        <f t="shared" ca="1" si="21"/>
        <v>47</v>
      </c>
      <c r="C71" s="77">
        <f t="shared" ca="1" si="14"/>
        <v>3</v>
      </c>
      <c r="D71" s="63">
        <f t="shared" ca="1" si="15"/>
        <v>50</v>
      </c>
      <c r="E71">
        <f t="shared" ca="1" si="16"/>
        <v>100</v>
      </c>
      <c r="G71" s="60">
        <f t="shared" ca="1" si="17"/>
        <v>0.32429999999999998</v>
      </c>
      <c r="H71" s="60">
        <f t="shared" ca="1" si="18"/>
        <v>1</v>
      </c>
      <c r="I71" s="60"/>
      <c r="J71" s="60">
        <f t="shared" ca="1" si="19"/>
        <v>0.54</v>
      </c>
      <c r="K71" s="60">
        <f t="shared" ca="1" si="20"/>
        <v>0</v>
      </c>
    </row>
    <row r="72" spans="1:11">
      <c r="A72" s="22">
        <f t="shared" si="13"/>
        <v>70</v>
      </c>
      <c r="B72" s="62">
        <f t="shared" ca="1" si="21"/>
        <v>46</v>
      </c>
      <c r="C72" s="77">
        <f t="shared" ca="1" si="14"/>
        <v>4</v>
      </c>
      <c r="D72" s="63">
        <f t="shared" ca="1" si="15"/>
        <v>50</v>
      </c>
      <c r="E72">
        <f t="shared" ca="1" si="16"/>
        <v>100</v>
      </c>
      <c r="G72" s="60">
        <f t="shared" ca="1" si="17"/>
        <v>0.42320000000000002</v>
      </c>
      <c r="H72" s="60">
        <f t="shared" ca="1" si="18"/>
        <v>0</v>
      </c>
      <c r="I72" s="60"/>
      <c r="J72" s="60">
        <f t="shared" ca="1" si="19"/>
        <v>0.72</v>
      </c>
      <c r="K72" s="60">
        <f t="shared" ca="1" si="20"/>
        <v>1</v>
      </c>
    </row>
    <row r="73" spans="1:11">
      <c r="A73" s="22">
        <f t="shared" si="13"/>
        <v>71</v>
      </c>
      <c r="B73" s="62">
        <f t="shared" ca="1" si="21"/>
        <v>46</v>
      </c>
      <c r="C73" s="77">
        <f t="shared" ca="1" si="14"/>
        <v>3</v>
      </c>
      <c r="D73" s="63">
        <f t="shared" ca="1" si="15"/>
        <v>51</v>
      </c>
      <c r="E73">
        <f t="shared" ca="1" si="16"/>
        <v>100</v>
      </c>
      <c r="G73" s="60">
        <f t="shared" ca="1" si="17"/>
        <v>0.31740000000000002</v>
      </c>
      <c r="H73" s="60">
        <f t="shared" ca="1" si="18"/>
        <v>0</v>
      </c>
      <c r="I73" s="60"/>
      <c r="J73" s="60">
        <f t="shared" ca="1" si="19"/>
        <v>0.54</v>
      </c>
      <c r="K73" s="60">
        <f t="shared" ca="1" si="20"/>
        <v>0</v>
      </c>
    </row>
    <row r="74" spans="1:11">
      <c r="A74" s="22">
        <f t="shared" si="13"/>
        <v>72</v>
      </c>
      <c r="B74" s="62">
        <f t="shared" ca="1" si="21"/>
        <v>46</v>
      </c>
      <c r="C74" s="77">
        <f t="shared" ca="1" si="14"/>
        <v>3</v>
      </c>
      <c r="D74" s="63">
        <f t="shared" ca="1" si="15"/>
        <v>51</v>
      </c>
      <c r="E74">
        <f t="shared" ca="1" si="16"/>
        <v>100</v>
      </c>
      <c r="G74" s="60">
        <f t="shared" ca="1" si="17"/>
        <v>0.31740000000000002</v>
      </c>
      <c r="H74" s="60">
        <f t="shared" ca="1" si="18"/>
        <v>1</v>
      </c>
      <c r="I74" s="60"/>
      <c r="J74" s="60">
        <f t="shared" ca="1" si="19"/>
        <v>0.54</v>
      </c>
      <c r="K74" s="60">
        <f t="shared" ca="1" si="20"/>
        <v>1</v>
      </c>
    </row>
    <row r="75" spans="1:11">
      <c r="A75" s="22">
        <f t="shared" si="13"/>
        <v>73</v>
      </c>
      <c r="B75" s="62">
        <f t="shared" ca="1" si="21"/>
        <v>45</v>
      </c>
      <c r="C75" s="77">
        <f t="shared" ca="1" si="14"/>
        <v>3</v>
      </c>
      <c r="D75" s="63">
        <f t="shared" ca="1" si="15"/>
        <v>52</v>
      </c>
      <c r="E75">
        <f t="shared" ca="1" si="16"/>
        <v>100</v>
      </c>
      <c r="G75" s="60">
        <f t="shared" ca="1" si="17"/>
        <v>0.3105</v>
      </c>
      <c r="H75" s="60">
        <f t="shared" ca="1" si="18"/>
        <v>0</v>
      </c>
      <c r="I75" s="60"/>
      <c r="J75" s="60">
        <f t="shared" ca="1" si="19"/>
        <v>0.54</v>
      </c>
      <c r="K75" s="60">
        <f t="shared" ca="1" si="20"/>
        <v>1</v>
      </c>
    </row>
    <row r="76" spans="1:11">
      <c r="A76" s="22">
        <f t="shared" si="13"/>
        <v>74</v>
      </c>
      <c r="B76" s="62">
        <f t="shared" ca="1" si="21"/>
        <v>45</v>
      </c>
      <c r="C76" s="77">
        <f t="shared" ca="1" si="14"/>
        <v>2</v>
      </c>
      <c r="D76" s="63">
        <f t="shared" ca="1" si="15"/>
        <v>53</v>
      </c>
      <c r="E76">
        <f t="shared" ca="1" si="16"/>
        <v>100</v>
      </c>
      <c r="G76" s="60">
        <f t="shared" ca="1" si="17"/>
        <v>0.20699999999999999</v>
      </c>
      <c r="H76" s="60">
        <f t="shared" ca="1" si="18"/>
        <v>1</v>
      </c>
      <c r="I76" s="60"/>
      <c r="J76" s="60">
        <f t="shared" ca="1" si="19"/>
        <v>0.36</v>
      </c>
      <c r="K76" s="60">
        <f t="shared" ca="1" si="20"/>
        <v>0</v>
      </c>
    </row>
    <row r="77" spans="1:11">
      <c r="A77" s="22">
        <f t="shared" si="13"/>
        <v>75</v>
      </c>
      <c r="B77" s="62">
        <f t="shared" ca="1" si="21"/>
        <v>44</v>
      </c>
      <c r="C77" s="77">
        <f t="shared" ca="1" si="14"/>
        <v>3</v>
      </c>
      <c r="D77" s="63">
        <f t="shared" ca="1" si="15"/>
        <v>53</v>
      </c>
      <c r="E77">
        <f t="shared" ca="1" si="16"/>
        <v>100</v>
      </c>
      <c r="G77" s="60">
        <f t="shared" ca="1" si="17"/>
        <v>0.30360000000000004</v>
      </c>
      <c r="H77" s="60">
        <f t="shared" ca="1" si="18"/>
        <v>1</v>
      </c>
      <c r="I77" s="60"/>
      <c r="J77" s="60">
        <f t="shared" ca="1" si="19"/>
        <v>0.54</v>
      </c>
      <c r="K77" s="60">
        <f t="shared" ca="1" si="20"/>
        <v>0</v>
      </c>
    </row>
    <row r="78" spans="1:11">
      <c r="A78" s="22">
        <f t="shared" si="13"/>
        <v>76</v>
      </c>
      <c r="B78" s="62">
        <f t="shared" ca="1" si="21"/>
        <v>43</v>
      </c>
      <c r="C78" s="77">
        <f t="shared" ca="1" si="14"/>
        <v>4</v>
      </c>
      <c r="D78" s="63">
        <f t="shared" ca="1" si="15"/>
        <v>53</v>
      </c>
      <c r="E78">
        <f t="shared" ca="1" si="16"/>
        <v>100</v>
      </c>
      <c r="G78" s="60">
        <f t="shared" ca="1" si="17"/>
        <v>0.39560000000000001</v>
      </c>
      <c r="H78" s="60">
        <f t="shared" ca="1" si="18"/>
        <v>1</v>
      </c>
      <c r="I78" s="60"/>
      <c r="J78" s="60">
        <f t="shared" ca="1" si="19"/>
        <v>0.72</v>
      </c>
      <c r="K78" s="60">
        <f t="shared" ca="1" si="20"/>
        <v>1</v>
      </c>
    </row>
    <row r="79" spans="1:11">
      <c r="A79" s="22">
        <f t="shared" si="13"/>
        <v>77</v>
      </c>
      <c r="B79" s="62">
        <f t="shared" ca="1" si="21"/>
        <v>42</v>
      </c>
      <c r="C79" s="77">
        <f t="shared" ca="1" si="14"/>
        <v>4</v>
      </c>
      <c r="D79" s="63">
        <f t="shared" ca="1" si="15"/>
        <v>54</v>
      </c>
      <c r="E79">
        <f t="shared" ca="1" si="16"/>
        <v>100</v>
      </c>
      <c r="G79" s="60">
        <f t="shared" ca="1" si="17"/>
        <v>0.38640000000000002</v>
      </c>
      <c r="H79" s="60">
        <f t="shared" ca="1" si="18"/>
        <v>0</v>
      </c>
      <c r="I79" s="60"/>
      <c r="J79" s="60">
        <f t="shared" ca="1" si="19"/>
        <v>0.72</v>
      </c>
      <c r="K79" s="60">
        <f t="shared" ca="1" si="20"/>
        <v>1</v>
      </c>
    </row>
    <row r="80" spans="1:11">
      <c r="A80" s="22">
        <f t="shared" si="13"/>
        <v>78</v>
      </c>
      <c r="B80" s="62">
        <f t="shared" ca="1" si="21"/>
        <v>42</v>
      </c>
      <c r="C80" s="77">
        <f t="shared" ca="1" si="14"/>
        <v>3</v>
      </c>
      <c r="D80" s="63">
        <f t="shared" ca="1" si="15"/>
        <v>55</v>
      </c>
      <c r="E80">
        <f t="shared" ca="1" si="16"/>
        <v>100</v>
      </c>
      <c r="G80" s="60">
        <f t="shared" ca="1" si="17"/>
        <v>0.2898</v>
      </c>
      <c r="H80" s="60">
        <f t="shared" ca="1" si="18"/>
        <v>0</v>
      </c>
      <c r="I80" s="60"/>
      <c r="J80" s="60">
        <f t="shared" ca="1" si="19"/>
        <v>0.54</v>
      </c>
      <c r="K80" s="60">
        <f t="shared" ca="1" si="20"/>
        <v>0</v>
      </c>
    </row>
    <row r="81" spans="1:11">
      <c r="A81" s="22">
        <f t="shared" si="13"/>
        <v>79</v>
      </c>
      <c r="B81" s="62">
        <f t="shared" ca="1" si="21"/>
        <v>42</v>
      </c>
      <c r="C81" s="77">
        <f t="shared" ca="1" si="14"/>
        <v>3</v>
      </c>
      <c r="D81" s="63">
        <f t="shared" ca="1" si="15"/>
        <v>55</v>
      </c>
      <c r="E81">
        <f t="shared" ca="1" si="16"/>
        <v>100</v>
      </c>
      <c r="G81" s="60">
        <f t="shared" ca="1" si="17"/>
        <v>0.2898</v>
      </c>
      <c r="H81" s="60">
        <f t="shared" ca="1" si="18"/>
        <v>0</v>
      </c>
      <c r="I81" s="60"/>
      <c r="J81" s="60">
        <f t="shared" ca="1" si="19"/>
        <v>0.54</v>
      </c>
      <c r="K81" s="60">
        <f t="shared" ca="1" si="20"/>
        <v>1</v>
      </c>
    </row>
    <row r="82" spans="1:11">
      <c r="A82" s="22">
        <f t="shared" si="13"/>
        <v>80</v>
      </c>
      <c r="B82" s="62">
        <f t="shared" ca="1" si="21"/>
        <v>42</v>
      </c>
      <c r="C82" s="77">
        <f t="shared" ca="1" si="14"/>
        <v>2</v>
      </c>
      <c r="D82" s="63">
        <f t="shared" ca="1" si="15"/>
        <v>56</v>
      </c>
      <c r="E82">
        <f t="shared" ca="1" si="16"/>
        <v>100</v>
      </c>
      <c r="G82" s="60">
        <f t="shared" ca="1" si="17"/>
        <v>0.19320000000000001</v>
      </c>
      <c r="H82" s="60">
        <f t="shared" ca="1" si="18"/>
        <v>0</v>
      </c>
      <c r="I82" s="60"/>
      <c r="J82" s="60">
        <f t="shared" ca="1" si="19"/>
        <v>0.36</v>
      </c>
      <c r="K82" s="60">
        <f t="shared" ca="1" si="20"/>
        <v>1</v>
      </c>
    </row>
    <row r="83" spans="1:11">
      <c r="A83" s="22">
        <f t="shared" si="13"/>
        <v>81</v>
      </c>
      <c r="B83" s="62">
        <f t="shared" ca="1" si="21"/>
        <v>42</v>
      </c>
      <c r="C83" s="77">
        <f t="shared" ca="1" si="14"/>
        <v>1</v>
      </c>
      <c r="D83" s="63">
        <f t="shared" ca="1" si="15"/>
        <v>57</v>
      </c>
      <c r="E83">
        <f t="shared" ca="1" si="16"/>
        <v>100</v>
      </c>
      <c r="G83" s="60">
        <f t="shared" ca="1" si="17"/>
        <v>9.6600000000000005E-2</v>
      </c>
      <c r="H83" s="60">
        <f t="shared" ca="1" si="18"/>
        <v>0</v>
      </c>
      <c r="I83" s="60"/>
      <c r="J83" s="60">
        <f t="shared" ca="1" si="19"/>
        <v>0.18</v>
      </c>
      <c r="K83" s="60">
        <f t="shared" ca="1" si="20"/>
        <v>0</v>
      </c>
    </row>
    <row r="84" spans="1:11">
      <c r="A84" s="22">
        <f t="shared" si="13"/>
        <v>82</v>
      </c>
      <c r="B84" s="62">
        <f t="shared" ca="1" si="21"/>
        <v>42</v>
      </c>
      <c r="C84" s="77">
        <f t="shared" ca="1" si="14"/>
        <v>1</v>
      </c>
      <c r="D84" s="63">
        <f t="shared" ca="1" si="15"/>
        <v>57</v>
      </c>
      <c r="E84">
        <f t="shared" ca="1" si="16"/>
        <v>100</v>
      </c>
      <c r="G84" s="60">
        <f t="shared" ca="1" si="17"/>
        <v>9.6600000000000005E-2</v>
      </c>
      <c r="H84" s="60">
        <f t="shared" ca="1" si="18"/>
        <v>0</v>
      </c>
      <c r="I84" s="60"/>
      <c r="J84" s="60">
        <f t="shared" ca="1" si="19"/>
        <v>0.18</v>
      </c>
      <c r="K84" s="60">
        <f t="shared" ca="1" si="20"/>
        <v>0</v>
      </c>
    </row>
    <row r="85" spans="1:11">
      <c r="A85" s="22">
        <f t="shared" si="13"/>
        <v>83</v>
      </c>
      <c r="B85" s="62">
        <f t="shared" ca="1" si="21"/>
        <v>42</v>
      </c>
      <c r="C85" s="77">
        <f t="shared" ca="1" si="14"/>
        <v>1</v>
      </c>
      <c r="D85" s="63">
        <f t="shared" ca="1" si="15"/>
        <v>57</v>
      </c>
      <c r="E85">
        <f t="shared" ca="1" si="16"/>
        <v>100</v>
      </c>
      <c r="G85" s="60">
        <f t="shared" ca="1" si="17"/>
        <v>9.6600000000000005E-2</v>
      </c>
      <c r="H85" s="60">
        <f t="shared" ca="1" si="18"/>
        <v>0</v>
      </c>
      <c r="I85" s="60"/>
      <c r="J85" s="60">
        <f t="shared" ca="1" si="19"/>
        <v>0.18</v>
      </c>
      <c r="K85" s="60">
        <f t="shared" ca="1" si="20"/>
        <v>0</v>
      </c>
    </row>
    <row r="86" spans="1:11">
      <c r="A86" s="22">
        <f t="shared" si="13"/>
        <v>84</v>
      </c>
      <c r="B86" s="62">
        <f t="shared" ca="1" si="21"/>
        <v>42</v>
      </c>
      <c r="C86" s="77">
        <f t="shared" ca="1" si="14"/>
        <v>1</v>
      </c>
      <c r="D86" s="63">
        <f t="shared" ca="1" si="15"/>
        <v>57</v>
      </c>
      <c r="E86">
        <f t="shared" ca="1" si="16"/>
        <v>100</v>
      </c>
      <c r="G86" s="60">
        <f t="shared" ca="1" si="17"/>
        <v>9.6600000000000005E-2</v>
      </c>
      <c r="H86" s="60">
        <f t="shared" ca="1" si="18"/>
        <v>0</v>
      </c>
      <c r="I86" s="60"/>
      <c r="J86" s="60">
        <f t="shared" ca="1" si="19"/>
        <v>0.18</v>
      </c>
      <c r="K86" s="60">
        <f t="shared" ca="1" si="20"/>
        <v>0</v>
      </c>
    </row>
    <row r="87" spans="1:11">
      <c r="A87" s="22">
        <f t="shared" si="13"/>
        <v>85</v>
      </c>
      <c r="B87" s="62">
        <f t="shared" ca="1" si="21"/>
        <v>42</v>
      </c>
      <c r="C87" s="77">
        <f t="shared" ca="1" si="14"/>
        <v>1</v>
      </c>
      <c r="D87" s="63">
        <f t="shared" ca="1" si="15"/>
        <v>57</v>
      </c>
      <c r="E87">
        <f t="shared" ca="1" si="16"/>
        <v>100</v>
      </c>
      <c r="G87" s="60">
        <f t="shared" ca="1" si="17"/>
        <v>9.6600000000000005E-2</v>
      </c>
      <c r="H87" s="60">
        <f t="shared" ca="1" si="18"/>
        <v>0</v>
      </c>
      <c r="I87" s="60"/>
      <c r="J87" s="60">
        <f t="shared" ca="1" si="19"/>
        <v>0.18</v>
      </c>
      <c r="K87" s="60">
        <f t="shared" ca="1" si="20"/>
        <v>1</v>
      </c>
    </row>
    <row r="88" spans="1:11">
      <c r="A88" s="22">
        <f t="shared" si="13"/>
        <v>86</v>
      </c>
      <c r="B88" s="62">
        <f t="shared" ca="1" si="21"/>
        <v>42</v>
      </c>
      <c r="C88" s="77">
        <f t="shared" ca="1" si="14"/>
        <v>0</v>
      </c>
      <c r="D88" s="63">
        <f t="shared" ca="1" si="15"/>
        <v>58</v>
      </c>
      <c r="E88">
        <f t="shared" ca="1" si="16"/>
        <v>100</v>
      </c>
      <c r="G88" s="60">
        <f t="shared" ca="1" si="17"/>
        <v>0</v>
      </c>
      <c r="H88" s="60">
        <f t="shared" ca="1" si="18"/>
        <v>0</v>
      </c>
      <c r="I88" s="60"/>
      <c r="J88" s="60">
        <f t="shared" ca="1" si="19"/>
        <v>0</v>
      </c>
      <c r="K88" s="60">
        <f t="shared" ca="1" si="20"/>
        <v>0</v>
      </c>
    </row>
    <row r="89" spans="1:11">
      <c r="A89" s="22">
        <f t="shared" si="13"/>
        <v>87</v>
      </c>
      <c r="B89" s="62">
        <f t="shared" ca="1" si="21"/>
        <v>42</v>
      </c>
      <c r="C89" s="77">
        <f t="shared" ca="1" si="14"/>
        <v>0</v>
      </c>
      <c r="D89" s="63">
        <f t="shared" ca="1" si="15"/>
        <v>58</v>
      </c>
      <c r="E89">
        <f t="shared" ca="1" si="16"/>
        <v>100</v>
      </c>
      <c r="G89" s="60">
        <f t="shared" ca="1" si="17"/>
        <v>0</v>
      </c>
      <c r="H89" s="60">
        <f t="shared" ca="1" si="18"/>
        <v>0</v>
      </c>
      <c r="I89" s="60"/>
      <c r="J89" s="60">
        <f t="shared" ca="1" si="19"/>
        <v>0</v>
      </c>
      <c r="K89" s="60">
        <f t="shared" ca="1" si="20"/>
        <v>0</v>
      </c>
    </row>
    <row r="90" spans="1:11">
      <c r="A90" s="22">
        <f t="shared" si="13"/>
        <v>88</v>
      </c>
      <c r="B90" s="62">
        <f t="shared" ca="1" si="21"/>
        <v>42</v>
      </c>
      <c r="C90" s="77">
        <f t="shared" ca="1" si="14"/>
        <v>0</v>
      </c>
      <c r="D90" s="63">
        <f t="shared" ca="1" si="15"/>
        <v>58</v>
      </c>
      <c r="E90">
        <f t="shared" ca="1" si="16"/>
        <v>100</v>
      </c>
      <c r="G90" s="60">
        <f t="shared" ca="1" si="17"/>
        <v>0</v>
      </c>
      <c r="H90" s="60">
        <f t="shared" ca="1" si="18"/>
        <v>0</v>
      </c>
      <c r="I90" s="60"/>
      <c r="J90" s="60">
        <f t="shared" ca="1" si="19"/>
        <v>0</v>
      </c>
      <c r="K90" s="60">
        <f t="shared" ca="1" si="20"/>
        <v>0</v>
      </c>
    </row>
    <row r="91" spans="1:11">
      <c r="A91" s="22">
        <f t="shared" si="13"/>
        <v>89</v>
      </c>
      <c r="B91" s="62">
        <f t="shared" ca="1" si="21"/>
        <v>42</v>
      </c>
      <c r="C91" s="77">
        <f t="shared" ca="1" si="14"/>
        <v>0</v>
      </c>
      <c r="D91" s="63">
        <f t="shared" ca="1" si="15"/>
        <v>58</v>
      </c>
      <c r="E91">
        <f t="shared" ca="1" si="16"/>
        <v>100</v>
      </c>
      <c r="G91" s="60">
        <f t="shared" ca="1" si="17"/>
        <v>0</v>
      </c>
      <c r="H91" s="60">
        <f t="shared" ca="1" si="18"/>
        <v>0</v>
      </c>
      <c r="I91" s="60"/>
      <c r="J91" s="60">
        <f t="shared" ca="1" si="19"/>
        <v>0</v>
      </c>
      <c r="K91" s="60">
        <f t="shared" ca="1" si="20"/>
        <v>0</v>
      </c>
    </row>
    <row r="92" spans="1:11">
      <c r="A92" s="22">
        <f t="shared" si="13"/>
        <v>90</v>
      </c>
      <c r="B92" s="62">
        <f t="shared" ca="1" si="21"/>
        <v>42</v>
      </c>
      <c r="C92" s="77">
        <f t="shared" ca="1" si="14"/>
        <v>0</v>
      </c>
      <c r="D92" s="63">
        <f t="shared" ca="1" si="15"/>
        <v>58</v>
      </c>
      <c r="E92">
        <f t="shared" ca="1" si="16"/>
        <v>100</v>
      </c>
      <c r="G92" s="60">
        <f t="shared" ca="1" si="17"/>
        <v>0</v>
      </c>
      <c r="H92" s="60">
        <f t="shared" ca="1" si="18"/>
        <v>0</v>
      </c>
      <c r="I92" s="60"/>
      <c r="J92" s="60">
        <f t="shared" ca="1" si="19"/>
        <v>0</v>
      </c>
      <c r="K92" s="60">
        <f t="shared" ca="1" si="20"/>
        <v>0</v>
      </c>
    </row>
    <row r="93" spans="1:11">
      <c r="A93" s="22">
        <f t="shared" si="13"/>
        <v>91</v>
      </c>
      <c r="B93" s="62">
        <f t="shared" ca="1" si="21"/>
        <v>42</v>
      </c>
      <c r="C93" s="77">
        <f t="shared" ca="1" si="14"/>
        <v>0</v>
      </c>
      <c r="D93" s="63">
        <f t="shared" ca="1" si="15"/>
        <v>58</v>
      </c>
      <c r="E93">
        <f t="shared" ca="1" si="16"/>
        <v>100</v>
      </c>
      <c r="G93" s="60">
        <f t="shared" ca="1" si="17"/>
        <v>0</v>
      </c>
      <c r="H93" s="60">
        <f t="shared" ca="1" si="18"/>
        <v>0</v>
      </c>
      <c r="I93" s="60"/>
      <c r="J93" s="60">
        <f t="shared" ca="1" si="19"/>
        <v>0</v>
      </c>
      <c r="K93" s="60">
        <f t="shared" ca="1" si="20"/>
        <v>0</v>
      </c>
    </row>
    <row r="94" spans="1:11">
      <c r="A94" s="22">
        <f t="shared" si="13"/>
        <v>92</v>
      </c>
      <c r="B94" s="62">
        <f t="shared" ca="1" si="21"/>
        <v>42</v>
      </c>
      <c r="C94" s="77">
        <f t="shared" ca="1" si="14"/>
        <v>0</v>
      </c>
      <c r="D94" s="63">
        <f t="shared" ca="1" si="15"/>
        <v>58</v>
      </c>
      <c r="E94">
        <f t="shared" ca="1" si="16"/>
        <v>100</v>
      </c>
      <c r="G94" s="60">
        <f t="shared" ca="1" si="17"/>
        <v>0</v>
      </c>
      <c r="H94" s="60">
        <f t="shared" ca="1" si="18"/>
        <v>0</v>
      </c>
      <c r="I94" s="60"/>
      <c r="J94" s="60">
        <f t="shared" ca="1" si="19"/>
        <v>0</v>
      </c>
      <c r="K94" s="60">
        <f t="shared" ca="1" si="20"/>
        <v>0</v>
      </c>
    </row>
    <row r="95" spans="1:11">
      <c r="A95" s="22">
        <f t="shared" si="13"/>
        <v>93</v>
      </c>
      <c r="B95" s="62">
        <f t="shared" ca="1" si="21"/>
        <v>42</v>
      </c>
      <c r="C95" s="77">
        <f t="shared" ca="1" si="14"/>
        <v>0</v>
      </c>
      <c r="D95" s="63">
        <f t="shared" ca="1" si="15"/>
        <v>58</v>
      </c>
      <c r="E95">
        <f t="shared" ca="1" si="16"/>
        <v>100</v>
      </c>
      <c r="G95" s="60">
        <f t="shared" ca="1" si="17"/>
        <v>0</v>
      </c>
      <c r="H95" s="60">
        <f t="shared" ca="1" si="18"/>
        <v>0</v>
      </c>
      <c r="I95" s="60"/>
      <c r="J95" s="60">
        <f t="shared" ca="1" si="19"/>
        <v>0</v>
      </c>
      <c r="K95" s="60">
        <f t="shared" ca="1" si="20"/>
        <v>0</v>
      </c>
    </row>
    <row r="96" spans="1:11">
      <c r="A96" s="22">
        <f t="shared" si="13"/>
        <v>94</v>
      </c>
      <c r="B96" s="62">
        <f t="shared" ca="1" si="21"/>
        <v>42</v>
      </c>
      <c r="C96" s="77">
        <f t="shared" ca="1" si="14"/>
        <v>0</v>
      </c>
      <c r="D96" s="63">
        <f t="shared" ca="1" si="15"/>
        <v>58</v>
      </c>
      <c r="E96">
        <f t="shared" ca="1" si="16"/>
        <v>100</v>
      </c>
      <c r="G96" s="60">
        <f t="shared" ca="1" si="17"/>
        <v>0</v>
      </c>
      <c r="H96" s="60">
        <f t="shared" ca="1" si="18"/>
        <v>0</v>
      </c>
      <c r="I96" s="60"/>
      <c r="J96" s="60">
        <f t="shared" ca="1" si="19"/>
        <v>0</v>
      </c>
      <c r="K96" s="60">
        <f t="shared" ca="1" si="20"/>
        <v>0</v>
      </c>
    </row>
    <row r="97" spans="1:11">
      <c r="A97" s="22">
        <f t="shared" si="13"/>
        <v>95</v>
      </c>
      <c r="B97" s="62">
        <f t="shared" ca="1" si="21"/>
        <v>42</v>
      </c>
      <c r="C97" s="77">
        <f t="shared" ca="1" si="14"/>
        <v>0</v>
      </c>
      <c r="D97" s="63">
        <f t="shared" ca="1" si="15"/>
        <v>58</v>
      </c>
      <c r="E97">
        <f t="shared" ca="1" si="16"/>
        <v>100</v>
      </c>
      <c r="G97" s="60">
        <f t="shared" ca="1" si="17"/>
        <v>0</v>
      </c>
      <c r="H97" s="60">
        <f t="shared" ca="1" si="18"/>
        <v>0</v>
      </c>
      <c r="I97" s="60"/>
      <c r="J97" s="60">
        <f t="shared" ca="1" si="19"/>
        <v>0</v>
      </c>
      <c r="K97" s="60">
        <f t="shared" ca="1" si="20"/>
        <v>0</v>
      </c>
    </row>
    <row r="98" spans="1:11">
      <c r="A98" s="22">
        <f t="shared" si="13"/>
        <v>96</v>
      </c>
      <c r="B98" s="62">
        <f t="shared" ca="1" si="21"/>
        <v>42</v>
      </c>
      <c r="C98" s="77">
        <f t="shared" ca="1" si="14"/>
        <v>0</v>
      </c>
      <c r="D98" s="63">
        <f t="shared" ca="1" si="15"/>
        <v>58</v>
      </c>
      <c r="E98">
        <f t="shared" ca="1" si="16"/>
        <v>100</v>
      </c>
      <c r="G98" s="60">
        <f t="shared" ca="1" si="17"/>
        <v>0</v>
      </c>
      <c r="H98" s="60">
        <f t="shared" ca="1" si="18"/>
        <v>0</v>
      </c>
      <c r="I98" s="60"/>
      <c r="J98" s="60">
        <f t="shared" ca="1" si="19"/>
        <v>0</v>
      </c>
      <c r="K98" s="60">
        <f t="shared" ca="1" si="20"/>
        <v>0</v>
      </c>
    </row>
    <row r="99" spans="1:11">
      <c r="A99" s="22">
        <f t="shared" si="13"/>
        <v>97</v>
      </c>
      <c r="B99" s="62">
        <f t="shared" ca="1" si="21"/>
        <v>42</v>
      </c>
      <c r="C99" s="77">
        <f t="shared" ca="1" si="14"/>
        <v>0</v>
      </c>
      <c r="D99" s="63">
        <f t="shared" ca="1" si="15"/>
        <v>58</v>
      </c>
      <c r="E99">
        <f ca="1">SUM(B99:D99)</f>
        <v>100</v>
      </c>
      <c r="G99" s="60">
        <f t="shared" ca="1" si="17"/>
        <v>0</v>
      </c>
      <c r="H99" s="60">
        <f t="shared" ca="1" si="18"/>
        <v>0</v>
      </c>
      <c r="I99" s="60"/>
      <c r="J99" s="60">
        <f t="shared" ca="1" si="19"/>
        <v>0</v>
      </c>
      <c r="K99" s="60">
        <f t="shared" ca="1" si="20"/>
        <v>0</v>
      </c>
    </row>
    <row r="100" spans="1:11">
      <c r="A100" s="22">
        <f t="shared" si="13"/>
        <v>98</v>
      </c>
      <c r="B100" s="62">
        <f t="shared" ca="1" si="21"/>
        <v>42</v>
      </c>
      <c r="C100" s="77">
        <f t="shared" ca="1" si="14"/>
        <v>0</v>
      </c>
      <c r="D100" s="63">
        <f t="shared" ca="1" si="15"/>
        <v>58</v>
      </c>
      <c r="E100">
        <f ca="1">SUM(B100:D100)</f>
        <v>100</v>
      </c>
      <c r="G100" s="60">
        <f t="shared" ca="1" si="17"/>
        <v>0</v>
      </c>
      <c r="H100" s="60">
        <f t="shared" ca="1" si="18"/>
        <v>0</v>
      </c>
      <c r="I100" s="60"/>
      <c r="J100" s="60">
        <f t="shared" ca="1" si="19"/>
        <v>0</v>
      </c>
      <c r="K100" s="60">
        <f t="shared" ca="1" si="20"/>
        <v>0</v>
      </c>
    </row>
    <row r="101" spans="1:11">
      <c r="A101" s="22">
        <f t="shared" si="13"/>
        <v>99</v>
      </c>
      <c r="B101" s="62">
        <f t="shared" ca="1" si="21"/>
        <v>42</v>
      </c>
      <c r="C101" s="77">
        <f t="shared" ca="1" si="14"/>
        <v>0</v>
      </c>
      <c r="D101" s="63">
        <f t="shared" ca="1" si="15"/>
        <v>58</v>
      </c>
      <c r="E101">
        <f ca="1">SUM(B101:D101)</f>
        <v>100</v>
      </c>
      <c r="G101" s="60">
        <f t="shared" ca="1" si="17"/>
        <v>0</v>
      </c>
      <c r="H101" s="60">
        <f t="shared" ca="1" si="18"/>
        <v>0</v>
      </c>
      <c r="I101" s="60"/>
      <c r="J101" s="60">
        <f t="shared" ca="1" si="19"/>
        <v>0</v>
      </c>
      <c r="K101" s="60">
        <f t="shared" ca="1" si="20"/>
        <v>0</v>
      </c>
    </row>
    <row r="102" spans="1:11">
      <c r="A102" s="22">
        <f t="shared" si="13"/>
        <v>100</v>
      </c>
      <c r="B102" s="62">
        <f t="shared" ca="1" si="21"/>
        <v>42</v>
      </c>
      <c r="C102" s="77">
        <f t="shared" ca="1" si="14"/>
        <v>0</v>
      </c>
      <c r="D102" s="63">
        <f t="shared" ca="1" si="15"/>
        <v>58</v>
      </c>
      <c r="E102">
        <f ca="1">SUM(B102:D102)</f>
        <v>100</v>
      </c>
      <c r="G102" s="60">
        <f t="shared" ca="1" si="17"/>
        <v>0</v>
      </c>
      <c r="H102" s="60">
        <f t="shared" ca="1" si="18"/>
        <v>0</v>
      </c>
      <c r="I102" s="60"/>
      <c r="J102" s="60">
        <f t="shared" ca="1" si="19"/>
        <v>0</v>
      </c>
      <c r="K102" s="60">
        <f t="shared" ca="1" si="20"/>
        <v>0</v>
      </c>
    </row>
  </sheetData>
  <phoneticPr fontId="5"/>
  <pageMargins left="0.75" right="0.75" top="1" bottom="1" header="0.5" footer="0.5"/>
  <pageSetup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5122" r:id="rId3" name="Scroll Bar 2">
              <controlPr defaultSize="0" autoPict="0">
                <anchor moveWithCells="1">
                  <from>
                    <xdr:col>14</xdr:col>
                    <xdr:colOff>127000</xdr:colOff>
                    <xdr:row>1</xdr:row>
                    <xdr:rowOff>152400</xdr:rowOff>
                  </from>
                  <to>
                    <xdr:col>15</xdr:col>
                    <xdr:colOff>342900</xdr:colOff>
                    <xdr:row>3</xdr:row>
                    <xdr:rowOff>12700</xdr:rowOff>
                  </to>
                </anchor>
              </controlPr>
            </control>
          </mc:Choice>
          <mc:Fallback/>
        </mc:AlternateContent>
        <mc:AlternateContent xmlns:mc="http://schemas.openxmlformats.org/markup-compatibility/2006">
          <mc:Choice Requires="x14">
            <control shapeId="5123" r:id="rId4" name="Scroll Bar 3">
              <controlPr defaultSize="0" autoPict="0">
                <anchor moveWithCells="1">
                  <from>
                    <xdr:col>14</xdr:col>
                    <xdr:colOff>139700</xdr:colOff>
                    <xdr:row>3</xdr:row>
                    <xdr:rowOff>12700</xdr:rowOff>
                  </from>
                  <to>
                    <xdr:col>15</xdr:col>
                    <xdr:colOff>355600</xdr:colOff>
                    <xdr:row>4</xdr:row>
                    <xdr:rowOff>38100</xdr:rowOff>
                  </to>
                </anchor>
              </controlPr>
            </control>
          </mc:Choice>
          <mc:Fallback/>
        </mc:AlternateContent>
        <mc:AlternateContent xmlns:mc="http://schemas.openxmlformats.org/markup-compatibility/2006">
          <mc:Choice Requires="x14">
            <control shapeId="5124" r:id="rId5" name="Scroll Bar 4">
              <controlPr defaultSize="0" autoPict="0">
                <anchor moveWithCells="1">
                  <from>
                    <xdr:col>14</xdr:col>
                    <xdr:colOff>101600</xdr:colOff>
                    <xdr:row>6</xdr:row>
                    <xdr:rowOff>0</xdr:rowOff>
                  </from>
                  <to>
                    <xdr:col>15</xdr:col>
                    <xdr:colOff>317500</xdr:colOff>
                    <xdr:row>7</xdr:row>
                    <xdr:rowOff>25400</xdr:rowOff>
                  </to>
                </anchor>
              </controlPr>
            </control>
          </mc:Choice>
          <mc:Fallback/>
        </mc:AlternateContent>
        <mc:AlternateContent xmlns:mc="http://schemas.openxmlformats.org/markup-compatibility/2006">
          <mc:Choice Requires="x14">
            <control shapeId="5125" r:id="rId6" name="Scroll Bar 5">
              <controlPr defaultSize="0" autoPict="0">
                <anchor moveWithCells="1">
                  <from>
                    <xdr:col>14</xdr:col>
                    <xdr:colOff>101600</xdr:colOff>
                    <xdr:row>7</xdr:row>
                    <xdr:rowOff>12700</xdr:rowOff>
                  </from>
                  <to>
                    <xdr:col>15</xdr:col>
                    <xdr:colOff>317500</xdr:colOff>
                    <xdr:row>8</xdr:row>
                    <xdr:rowOff>38100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03"/>
  <sheetViews>
    <sheetView topLeftCell="V1" workbookViewId="0">
      <pane xSplit="23080" topLeftCell="R1"/>
      <selection activeCell="AH19" sqref="AH19"/>
      <selection pane="topRight" activeCell="V92" sqref="V92"/>
    </sheetView>
  </sheetViews>
  <sheetFormatPr baseColWidth="10" defaultRowHeight="13" x14ac:dyDescent="0"/>
  <cols>
    <col min="23" max="23" width="17.140625" customWidth="1"/>
  </cols>
  <sheetData>
    <row r="1" spans="1:32" ht="18">
      <c r="A1" s="7"/>
      <c r="B1" s="87" t="s">
        <v>51</v>
      </c>
      <c r="C1" s="7"/>
      <c r="D1" s="7"/>
      <c r="E1" s="88"/>
      <c r="F1" s="87" t="s">
        <v>52</v>
      </c>
      <c r="J1" s="87" t="s">
        <v>53</v>
      </c>
      <c r="N1" s="87" t="s">
        <v>54</v>
      </c>
      <c r="R1" s="87" t="s">
        <v>55</v>
      </c>
    </row>
    <row r="2" spans="1:32">
      <c r="A2" s="64" t="s">
        <v>9</v>
      </c>
      <c r="B2" s="65" t="s">
        <v>56</v>
      </c>
      <c r="C2" s="76" t="s">
        <v>57</v>
      </c>
      <c r="D2" s="66" t="s">
        <v>58</v>
      </c>
      <c r="E2" s="89"/>
      <c r="F2" s="65" t="s">
        <v>56</v>
      </c>
      <c r="G2" s="76" t="s">
        <v>57</v>
      </c>
      <c r="H2" s="66" t="s">
        <v>58</v>
      </c>
      <c r="J2" s="65" t="s">
        <v>56</v>
      </c>
      <c r="K2" s="76" t="s">
        <v>57</v>
      </c>
      <c r="L2" s="66" t="s">
        <v>58</v>
      </c>
      <c r="N2" s="65" t="s">
        <v>56</v>
      </c>
      <c r="O2" s="76" t="s">
        <v>57</v>
      </c>
      <c r="P2" s="66" t="s">
        <v>58</v>
      </c>
      <c r="R2" s="65" t="s">
        <v>56</v>
      </c>
      <c r="S2" s="76" t="s">
        <v>57</v>
      </c>
      <c r="T2" s="66" t="s">
        <v>58</v>
      </c>
      <c r="V2" s="68"/>
      <c r="W2" s="67" t="s">
        <v>14</v>
      </c>
      <c r="X2" s="68"/>
      <c r="Y2" s="69"/>
      <c r="Z2" s="68"/>
      <c r="AA2" s="68"/>
      <c r="AB2" s="68"/>
      <c r="AC2" s="68"/>
      <c r="AD2" s="68"/>
      <c r="AE2" s="68"/>
      <c r="AF2" s="68"/>
    </row>
    <row r="3" spans="1:32">
      <c r="A3" s="22">
        <v>0</v>
      </c>
      <c r="B3" s="62">
        <f>InitialPopulationSize6 - (C3+D3)</f>
        <v>97</v>
      </c>
      <c r="C3" s="77">
        <f>ROUND(InitialPopulationSize6 * InitialPercentInfected6, 0)</f>
        <v>3</v>
      </c>
      <c r="D3" s="63">
        <f>ROUND(InitialPopulationSize6 * InitialPercentRecovered6, 0)</f>
        <v>0</v>
      </c>
      <c r="E3" s="90"/>
      <c r="F3" s="62">
        <f>InitialPopulationSize6 - (G3+H3)</f>
        <v>97</v>
      </c>
      <c r="G3" s="77">
        <f>ROUND(InitialPopulationSize6 * InitialPercentInfected6, 0)</f>
        <v>3</v>
      </c>
      <c r="H3" s="63">
        <f>ROUND(InitialPopulationSize6 * InitialPercentRecovered6, 0)</f>
        <v>0</v>
      </c>
      <c r="J3" s="62">
        <f>InitialPopulationSize6 - (K3+L3)</f>
        <v>97</v>
      </c>
      <c r="K3" s="77">
        <f>ROUND(InitialPopulationSize6 * InitialPercentInfected6, 0)</f>
        <v>3</v>
      </c>
      <c r="L3" s="63">
        <f>ROUND(InitialPopulationSize6 * InitialPercentRecovered6, 0)</f>
        <v>0</v>
      </c>
      <c r="N3" s="62">
        <f>InitialPopulationSize6 - (O3+P3)</f>
        <v>97</v>
      </c>
      <c r="O3" s="77">
        <f>ROUND(InitialPopulationSize6 * InitialPercentInfected6, 0)</f>
        <v>3</v>
      </c>
      <c r="P3" s="63">
        <f>ROUND(InitialPopulationSize6 * InitialPercentRecovered6, 0)</f>
        <v>0</v>
      </c>
      <c r="R3" s="62">
        <f>InitialPopulationSize6 - (S3+T3)</f>
        <v>97</v>
      </c>
      <c r="S3" s="77">
        <f>ROUND(InitialPopulationSize6 * InitialPercentInfected6, 0)</f>
        <v>3</v>
      </c>
      <c r="T3" s="63">
        <f>ROUND(InitialPopulationSize6 * InitialPercentRecovered6, 0)</f>
        <v>0</v>
      </c>
      <c r="W3" t="s">
        <v>17</v>
      </c>
      <c r="X3">
        <v>100</v>
      </c>
      <c r="Y3" s="8"/>
      <c r="AC3" s="6"/>
    </row>
    <row r="4" spans="1:32">
      <c r="A4" s="22">
        <f t="shared" ref="A4:A67" si="0">A3+1</f>
        <v>1</v>
      </c>
      <c r="B4" s="62">
        <f t="shared" ref="B4:B35" si="1">B3 - TransmissionRate6*B3*C3</f>
        <v>96.039699999999996</v>
      </c>
      <c r="C4" s="77">
        <f t="shared" ref="C4:C35" si="2">C3 + TransmissionRate6*B3*C3 - RecoveryRate6*C3</f>
        <v>3.4203000000000001</v>
      </c>
      <c r="D4" s="63">
        <f t="shared" ref="D4:D35" si="3">D3 + RecoveryRate6*C3</f>
        <v>0.54</v>
      </c>
      <c r="E4" s="90"/>
      <c r="F4" s="62">
        <f t="shared" ref="F4:F35" ca="1" si="4">F3 - IF(F3*G3 = 0, 0, MIN(F3, CRITBINOM(F3*G3, TransmissionRate6, RAND() )) )</f>
        <v>97</v>
      </c>
      <c r="G4" s="77">
        <f t="shared" ref="G4:G35" ca="1" si="5">InitialPopulationSize6 - SUM(F4,H4)</f>
        <v>1</v>
      </c>
      <c r="H4" s="63">
        <f t="shared" ref="H4:H35" ca="1" si="6">H3 + IF(G3=0, 0, CRITBINOM(G3, RecoveryRate6, RAND() ) )</f>
        <v>2</v>
      </c>
      <c r="J4" s="62">
        <f t="shared" ref="J4:J35" ca="1" si="7">J3 - IF(J3*K3 = 0, 0, MIN(J3, CRITBINOM(J3*K3, TransmissionRate6, RAND() )) )</f>
        <v>95</v>
      </c>
      <c r="K4" s="77">
        <f t="shared" ref="K4:K35" ca="1" si="8">InitialPopulationSize6 - SUM(J4,L4)</f>
        <v>5</v>
      </c>
      <c r="L4" s="63">
        <f t="shared" ref="L4:L35" ca="1" si="9">L3 + IF(K3=0, 0, CRITBINOM(K3, RecoveryRate6, RAND() ) )</f>
        <v>0</v>
      </c>
      <c r="N4" s="62">
        <f t="shared" ref="N4:N35" ca="1" si="10">N3 - IF(N3*O3 = 0, 0, MIN(N3, CRITBINOM(N3*O3, TransmissionRate6, RAND() )) )</f>
        <v>93</v>
      </c>
      <c r="O4" s="77">
        <f t="shared" ref="O4:O35" ca="1" si="11">InitialPopulationSize6 - SUM(N4,P4)</f>
        <v>7</v>
      </c>
      <c r="P4" s="63">
        <f t="shared" ref="P4:P35" ca="1" si="12">P3 + IF(O3=0, 0, CRITBINOM(O3, RecoveryRate6, RAND() ) )</f>
        <v>0</v>
      </c>
      <c r="R4" s="62">
        <f t="shared" ref="R4:R35" ca="1" si="13">R3 - IF(R3*S3 = 0, 0, MIN(R3, CRITBINOM(R3*S3, TransmissionRate6, RAND() )) )</f>
        <v>95</v>
      </c>
      <c r="S4" s="77">
        <f t="shared" ref="S4:S35" ca="1" si="14">InitialPopulationSize6 - SUM(R4,T4)</f>
        <v>5</v>
      </c>
      <c r="T4" s="63">
        <f t="shared" ref="T4:T35" ca="1" si="15">T3 + IF(S3=0, 0, CRITBINOM(S3, RecoveryRate6, RAND() ) )</f>
        <v>0</v>
      </c>
      <c r="W4" t="s">
        <v>43</v>
      </c>
      <c r="X4" s="4">
        <f>Y4/1000</f>
        <v>0.03</v>
      </c>
      <c r="Y4" s="8">
        <v>30</v>
      </c>
      <c r="AC4" s="6"/>
    </row>
    <row r="5" spans="1:32">
      <c r="A5" s="22">
        <f t="shared" si="0"/>
        <v>2</v>
      </c>
      <c r="B5" s="62">
        <f t="shared" si="1"/>
        <v>94.955700866496997</v>
      </c>
      <c r="C5" s="77">
        <f t="shared" si="2"/>
        <v>3.8886451335030001</v>
      </c>
      <c r="D5" s="63">
        <f t="shared" si="3"/>
        <v>1.1556540000000002</v>
      </c>
      <c r="E5" s="90"/>
      <c r="F5" s="62">
        <f t="shared" ca="1" si="4"/>
        <v>97</v>
      </c>
      <c r="G5" s="77">
        <f t="shared" ca="1" si="5"/>
        <v>1</v>
      </c>
      <c r="H5" s="63">
        <f t="shared" ca="1" si="6"/>
        <v>2</v>
      </c>
      <c r="J5" s="62">
        <f t="shared" ca="1" si="7"/>
        <v>93</v>
      </c>
      <c r="K5" s="77">
        <f t="shared" ca="1" si="8"/>
        <v>7</v>
      </c>
      <c r="L5" s="63">
        <f t="shared" ca="1" si="9"/>
        <v>0</v>
      </c>
      <c r="N5" s="62">
        <f t="shared" ca="1" si="10"/>
        <v>91</v>
      </c>
      <c r="O5" s="77">
        <f t="shared" ca="1" si="11"/>
        <v>8</v>
      </c>
      <c r="P5" s="63">
        <f t="shared" ca="1" si="12"/>
        <v>1</v>
      </c>
      <c r="R5" s="62">
        <f t="shared" ca="1" si="13"/>
        <v>95</v>
      </c>
      <c r="S5" s="77">
        <f t="shared" ca="1" si="14"/>
        <v>2</v>
      </c>
      <c r="T5" s="63">
        <f t="shared" ca="1" si="15"/>
        <v>3</v>
      </c>
      <c r="W5" t="s">
        <v>44</v>
      </c>
      <c r="X5" s="4">
        <f>Y5/1000</f>
        <v>0</v>
      </c>
      <c r="Y5" s="8">
        <v>0</v>
      </c>
      <c r="AC5" s="6"/>
    </row>
    <row r="6" spans="1:32">
      <c r="A6" s="22">
        <f t="shared" si="0"/>
        <v>3</v>
      </c>
      <c r="B6" s="62">
        <f t="shared" si="1"/>
        <v>93.737179087056532</v>
      </c>
      <c r="C6" s="77">
        <f t="shared" si="2"/>
        <v>4.4072107889129315</v>
      </c>
      <c r="D6" s="63">
        <f t="shared" si="3"/>
        <v>1.85561012403054</v>
      </c>
      <c r="E6" s="90"/>
      <c r="F6" s="62">
        <f t="shared" ca="1" si="4"/>
        <v>97</v>
      </c>
      <c r="G6" s="77">
        <f t="shared" ca="1" si="5"/>
        <v>1</v>
      </c>
      <c r="H6" s="63">
        <f t="shared" ca="1" si="6"/>
        <v>2</v>
      </c>
      <c r="J6" s="62">
        <f t="shared" ca="1" si="7"/>
        <v>92</v>
      </c>
      <c r="K6" s="77">
        <f t="shared" ca="1" si="8"/>
        <v>7</v>
      </c>
      <c r="L6" s="63">
        <f t="shared" ca="1" si="9"/>
        <v>1</v>
      </c>
      <c r="N6" s="62">
        <f t="shared" ca="1" si="10"/>
        <v>88</v>
      </c>
      <c r="O6" s="77">
        <f t="shared" ca="1" si="11"/>
        <v>9</v>
      </c>
      <c r="P6" s="63">
        <f t="shared" ca="1" si="12"/>
        <v>3</v>
      </c>
      <c r="R6" s="62">
        <f t="shared" ca="1" si="13"/>
        <v>94</v>
      </c>
      <c r="S6" s="77">
        <f t="shared" ca="1" si="14"/>
        <v>3</v>
      </c>
      <c r="T6" s="63">
        <f t="shared" ca="1" si="15"/>
        <v>3</v>
      </c>
      <c r="Y6" s="8"/>
      <c r="AC6" s="6"/>
    </row>
    <row r="7" spans="1:32">
      <c r="A7" s="22">
        <f t="shared" si="0"/>
        <v>4</v>
      </c>
      <c r="B7" s="62">
        <f t="shared" si="1"/>
        <v>92.373884713973894</v>
      </c>
      <c r="C7" s="77">
        <f t="shared" si="2"/>
        <v>4.9772072199912429</v>
      </c>
      <c r="D7" s="63">
        <f t="shared" si="3"/>
        <v>2.6489080660348678</v>
      </c>
      <c r="E7" s="90"/>
      <c r="F7" s="62">
        <f t="shared" ca="1" si="4"/>
        <v>97</v>
      </c>
      <c r="G7" s="77">
        <f t="shared" ca="1" si="5"/>
        <v>0</v>
      </c>
      <c r="H7" s="63">
        <f t="shared" ca="1" si="6"/>
        <v>3</v>
      </c>
      <c r="J7" s="62">
        <f t="shared" ca="1" si="7"/>
        <v>92</v>
      </c>
      <c r="K7" s="77">
        <f t="shared" ca="1" si="8"/>
        <v>7</v>
      </c>
      <c r="L7" s="63">
        <f t="shared" ca="1" si="9"/>
        <v>1</v>
      </c>
      <c r="N7" s="62">
        <f t="shared" ca="1" si="10"/>
        <v>87</v>
      </c>
      <c r="O7" s="77">
        <f t="shared" ca="1" si="11"/>
        <v>6</v>
      </c>
      <c r="P7" s="63">
        <f t="shared" ca="1" si="12"/>
        <v>7</v>
      </c>
      <c r="R7" s="62">
        <f t="shared" ca="1" si="13"/>
        <v>93</v>
      </c>
      <c r="S7" s="77">
        <f t="shared" ca="1" si="14"/>
        <v>4</v>
      </c>
      <c r="T7" s="63">
        <f t="shared" ca="1" si="15"/>
        <v>3</v>
      </c>
      <c r="W7" s="1" t="s">
        <v>18</v>
      </c>
      <c r="X7" s="91"/>
      <c r="Y7" s="8"/>
    </row>
    <row r="8" spans="1:32">
      <c r="A8" s="22">
        <f t="shared" si="0"/>
        <v>5</v>
      </c>
      <c r="B8" s="62">
        <f t="shared" si="1"/>
        <v>90.856663626381703</v>
      </c>
      <c r="C8" s="77">
        <f t="shared" si="2"/>
        <v>5.5985310079850166</v>
      </c>
      <c r="D8" s="63">
        <f t="shared" si="3"/>
        <v>3.5448053656332914</v>
      </c>
      <c r="E8" s="90"/>
      <c r="F8" s="62">
        <f t="shared" ca="1" si="4"/>
        <v>97</v>
      </c>
      <c r="G8" s="77">
        <f t="shared" ca="1" si="5"/>
        <v>0</v>
      </c>
      <c r="H8" s="63">
        <f t="shared" ca="1" si="6"/>
        <v>3</v>
      </c>
      <c r="J8" s="62">
        <f t="shared" ca="1" si="7"/>
        <v>89</v>
      </c>
      <c r="K8" s="77">
        <f t="shared" ca="1" si="8"/>
        <v>10</v>
      </c>
      <c r="L8" s="63">
        <f t="shared" ca="1" si="9"/>
        <v>1</v>
      </c>
      <c r="N8" s="62">
        <f t="shared" ca="1" si="10"/>
        <v>87</v>
      </c>
      <c r="O8" s="77">
        <f t="shared" ca="1" si="11"/>
        <v>5</v>
      </c>
      <c r="P8" s="63">
        <f t="shared" ca="1" si="12"/>
        <v>8</v>
      </c>
      <c r="R8" s="62">
        <f t="shared" ca="1" si="13"/>
        <v>91</v>
      </c>
      <c r="S8" s="77">
        <f t="shared" ca="1" si="14"/>
        <v>6</v>
      </c>
      <c r="T8" s="63">
        <f t="shared" ca="1" si="15"/>
        <v>3</v>
      </c>
      <c r="W8" s="5" t="s">
        <v>19</v>
      </c>
      <c r="X8" s="91">
        <f>Y8/10^4</f>
        <v>3.3E-3</v>
      </c>
      <c r="Y8" s="8">
        <v>33</v>
      </c>
    </row>
    <row r="9" spans="1:32">
      <c r="A9" s="22">
        <f t="shared" si="0"/>
        <v>6</v>
      </c>
      <c r="B9" s="62">
        <f t="shared" si="1"/>
        <v>89.178072926020306</v>
      </c>
      <c r="C9" s="77">
        <f t="shared" si="2"/>
        <v>6.2693861269091089</v>
      </c>
      <c r="D9" s="63">
        <f t="shared" si="3"/>
        <v>4.5525409470705949</v>
      </c>
      <c r="E9" s="90"/>
      <c r="F9" s="62">
        <f t="shared" ca="1" si="4"/>
        <v>97</v>
      </c>
      <c r="G9" s="77">
        <f t="shared" ca="1" si="5"/>
        <v>0</v>
      </c>
      <c r="H9" s="63">
        <f t="shared" ca="1" si="6"/>
        <v>3</v>
      </c>
      <c r="J9" s="62">
        <f t="shared" ca="1" si="7"/>
        <v>89</v>
      </c>
      <c r="K9" s="77">
        <f t="shared" ca="1" si="8"/>
        <v>9</v>
      </c>
      <c r="L9" s="63">
        <f t="shared" ca="1" si="9"/>
        <v>2</v>
      </c>
      <c r="N9" s="62">
        <f t="shared" ca="1" si="10"/>
        <v>86</v>
      </c>
      <c r="O9" s="77">
        <f t="shared" ca="1" si="11"/>
        <v>4</v>
      </c>
      <c r="P9" s="63">
        <f t="shared" ca="1" si="12"/>
        <v>10</v>
      </c>
      <c r="R9" s="62">
        <f t="shared" ca="1" si="13"/>
        <v>90</v>
      </c>
      <c r="S9" s="77">
        <f t="shared" ca="1" si="14"/>
        <v>6</v>
      </c>
      <c r="T9" s="63">
        <f t="shared" ca="1" si="15"/>
        <v>4</v>
      </c>
      <c r="W9" s="5" t="s">
        <v>20</v>
      </c>
      <c r="X9" s="6">
        <f>Y9/100</f>
        <v>0.18</v>
      </c>
      <c r="Y9" s="8">
        <v>18</v>
      </c>
    </row>
    <row r="10" spans="1:32">
      <c r="A10" s="22">
        <f t="shared" si="0"/>
        <v>7</v>
      </c>
      <c r="B10" s="62">
        <f t="shared" si="1"/>
        <v>87.333070074371605</v>
      </c>
      <c r="C10" s="77">
        <f t="shared" si="2"/>
        <v>6.9858994757141746</v>
      </c>
      <c r="D10" s="63">
        <f t="shared" si="3"/>
        <v>5.6810304499142346</v>
      </c>
      <c r="E10" s="90"/>
      <c r="F10" s="62">
        <f t="shared" ca="1" si="4"/>
        <v>97</v>
      </c>
      <c r="G10" s="77">
        <f t="shared" ca="1" si="5"/>
        <v>0</v>
      </c>
      <c r="H10" s="63">
        <f t="shared" ca="1" si="6"/>
        <v>3</v>
      </c>
      <c r="J10" s="62">
        <f t="shared" ca="1" si="7"/>
        <v>86</v>
      </c>
      <c r="K10" s="77">
        <f t="shared" ca="1" si="8"/>
        <v>12</v>
      </c>
      <c r="L10" s="63">
        <f t="shared" ca="1" si="9"/>
        <v>2</v>
      </c>
      <c r="N10" s="62">
        <f t="shared" ca="1" si="10"/>
        <v>86</v>
      </c>
      <c r="O10" s="77">
        <f t="shared" ca="1" si="11"/>
        <v>3</v>
      </c>
      <c r="P10" s="63">
        <f t="shared" ca="1" si="12"/>
        <v>11</v>
      </c>
      <c r="R10" s="62">
        <f t="shared" ca="1" si="13"/>
        <v>88</v>
      </c>
      <c r="S10" s="77">
        <f t="shared" ca="1" si="14"/>
        <v>7</v>
      </c>
      <c r="T10" s="63">
        <f t="shared" ca="1" si="15"/>
        <v>5</v>
      </c>
    </row>
    <row r="11" spans="1:32">
      <c r="A11" s="22">
        <f t="shared" si="0"/>
        <v>8</v>
      </c>
      <c r="B11" s="62">
        <f t="shared" si="1"/>
        <v>85.319739914502904</v>
      </c>
      <c r="C11" s="77">
        <f t="shared" si="2"/>
        <v>7.7417677299543275</v>
      </c>
      <c r="D11" s="63">
        <f t="shared" si="3"/>
        <v>6.9384923555427864</v>
      </c>
      <c r="E11" s="90"/>
      <c r="F11" s="62">
        <f t="shared" ca="1" si="4"/>
        <v>97</v>
      </c>
      <c r="G11" s="77">
        <f t="shared" ca="1" si="5"/>
        <v>0</v>
      </c>
      <c r="H11" s="63">
        <f t="shared" ca="1" si="6"/>
        <v>3</v>
      </c>
      <c r="J11" s="62">
        <f t="shared" ca="1" si="7"/>
        <v>86</v>
      </c>
      <c r="K11" s="77">
        <f t="shared" ca="1" si="8"/>
        <v>10</v>
      </c>
      <c r="L11" s="63">
        <f t="shared" ca="1" si="9"/>
        <v>4</v>
      </c>
      <c r="N11" s="62">
        <f t="shared" ca="1" si="10"/>
        <v>84</v>
      </c>
      <c r="O11" s="77">
        <f t="shared" ca="1" si="11"/>
        <v>3</v>
      </c>
      <c r="P11" s="63">
        <f t="shared" ca="1" si="12"/>
        <v>13</v>
      </c>
      <c r="R11" s="62">
        <f t="shared" ca="1" si="13"/>
        <v>85</v>
      </c>
      <c r="S11" s="77">
        <f t="shared" ca="1" si="14"/>
        <v>9</v>
      </c>
      <c r="T11" s="63">
        <f t="shared" ca="1" si="15"/>
        <v>6</v>
      </c>
    </row>
    <row r="12" spans="1:32">
      <c r="A12" s="22">
        <f t="shared" si="0"/>
        <v>9</v>
      </c>
      <c r="B12" s="62">
        <f t="shared" si="1"/>
        <v>83.140005404148866</v>
      </c>
      <c r="C12" s="77">
        <f t="shared" si="2"/>
        <v>8.5279840489165917</v>
      </c>
      <c r="D12" s="63">
        <f t="shared" si="3"/>
        <v>8.3320105469345656</v>
      </c>
      <c r="E12" s="90"/>
      <c r="F12" s="62">
        <f t="shared" ca="1" si="4"/>
        <v>97</v>
      </c>
      <c r="G12" s="77">
        <f t="shared" ca="1" si="5"/>
        <v>0</v>
      </c>
      <c r="H12" s="63">
        <f t="shared" ca="1" si="6"/>
        <v>3</v>
      </c>
      <c r="J12" s="62">
        <f t="shared" ca="1" si="7"/>
        <v>84</v>
      </c>
      <c r="K12" s="77">
        <f t="shared" ca="1" si="8"/>
        <v>11</v>
      </c>
      <c r="L12" s="63">
        <f t="shared" ca="1" si="9"/>
        <v>5</v>
      </c>
      <c r="N12" s="62">
        <f t="shared" ca="1" si="10"/>
        <v>83</v>
      </c>
      <c r="O12" s="77">
        <f t="shared" ca="1" si="11"/>
        <v>3</v>
      </c>
      <c r="P12" s="63">
        <f t="shared" ca="1" si="12"/>
        <v>14</v>
      </c>
      <c r="R12" s="62">
        <f t="shared" ca="1" si="13"/>
        <v>83</v>
      </c>
      <c r="S12" s="77">
        <f t="shared" ca="1" si="14"/>
        <v>11</v>
      </c>
      <c r="T12" s="63">
        <f t="shared" ca="1" si="15"/>
        <v>6</v>
      </c>
    </row>
    <row r="13" spans="1:32">
      <c r="A13" s="22">
        <f t="shared" si="0"/>
        <v>10</v>
      </c>
      <c r="B13" s="62">
        <f t="shared" si="1"/>
        <v>80.800250492434571</v>
      </c>
      <c r="C13" s="77">
        <f t="shared" si="2"/>
        <v>9.3327018318258936</v>
      </c>
      <c r="D13" s="63">
        <f t="shared" si="3"/>
        <v>9.8670476757395527</v>
      </c>
      <c r="E13" s="90"/>
      <c r="F13" s="62">
        <f t="shared" ca="1" si="4"/>
        <v>97</v>
      </c>
      <c r="G13" s="77">
        <f t="shared" ca="1" si="5"/>
        <v>0</v>
      </c>
      <c r="H13" s="63">
        <f t="shared" ca="1" si="6"/>
        <v>3</v>
      </c>
      <c r="J13" s="62">
        <f t="shared" ca="1" si="7"/>
        <v>81</v>
      </c>
      <c r="K13" s="77">
        <f t="shared" ca="1" si="8"/>
        <v>11</v>
      </c>
      <c r="L13" s="63">
        <f t="shared" ca="1" si="9"/>
        <v>8</v>
      </c>
      <c r="N13" s="62">
        <f t="shared" ca="1" si="10"/>
        <v>83</v>
      </c>
      <c r="O13" s="77">
        <f t="shared" ca="1" si="11"/>
        <v>3</v>
      </c>
      <c r="P13" s="63">
        <f t="shared" ca="1" si="12"/>
        <v>14</v>
      </c>
      <c r="R13" s="62">
        <f t="shared" ca="1" si="13"/>
        <v>81</v>
      </c>
      <c r="S13" s="77">
        <f t="shared" ca="1" si="14"/>
        <v>10</v>
      </c>
      <c r="T13" s="63">
        <f t="shared" ca="1" si="15"/>
        <v>9</v>
      </c>
      <c r="W13" s="9"/>
      <c r="X13" s="9"/>
      <c r="Y13" s="9"/>
      <c r="Z13" s="9"/>
      <c r="AA13" s="9"/>
      <c r="AB13" s="9"/>
    </row>
    <row r="14" spans="1:32">
      <c r="A14" s="22">
        <f t="shared" si="0"/>
        <v>11</v>
      </c>
      <c r="B14" s="62">
        <f t="shared" si="1"/>
        <v>78.311771161351544</v>
      </c>
      <c r="C14" s="77">
        <f t="shared" si="2"/>
        <v>10.141294833180259</v>
      </c>
      <c r="D14" s="63">
        <f t="shared" si="3"/>
        <v>11.546934005468213</v>
      </c>
      <c r="E14" s="90"/>
      <c r="F14" s="62">
        <f t="shared" ca="1" si="4"/>
        <v>97</v>
      </c>
      <c r="G14" s="77">
        <f t="shared" ca="1" si="5"/>
        <v>0</v>
      </c>
      <c r="H14" s="63">
        <f t="shared" ca="1" si="6"/>
        <v>3</v>
      </c>
      <c r="J14" s="62">
        <f t="shared" ca="1" si="7"/>
        <v>74</v>
      </c>
      <c r="K14" s="77">
        <f t="shared" ca="1" si="8"/>
        <v>16</v>
      </c>
      <c r="L14" s="63">
        <f t="shared" ca="1" si="9"/>
        <v>10</v>
      </c>
      <c r="N14" s="62">
        <f t="shared" ca="1" si="10"/>
        <v>81</v>
      </c>
      <c r="O14" s="77">
        <f t="shared" ca="1" si="11"/>
        <v>3</v>
      </c>
      <c r="P14" s="63">
        <f t="shared" ca="1" si="12"/>
        <v>16</v>
      </c>
      <c r="R14" s="62">
        <f t="shared" ca="1" si="13"/>
        <v>78</v>
      </c>
      <c r="S14" s="77">
        <f t="shared" ca="1" si="14"/>
        <v>11</v>
      </c>
      <c r="T14" s="63">
        <f t="shared" ca="1" si="15"/>
        <v>11</v>
      </c>
      <c r="W14" s="9"/>
      <c r="X14" s="9"/>
      <c r="Y14" s="9"/>
      <c r="Z14" s="9"/>
      <c r="AA14" s="9"/>
      <c r="AB14" s="9"/>
    </row>
    <row r="15" spans="1:32">
      <c r="A15" s="22">
        <f t="shared" si="0"/>
        <v>12</v>
      </c>
      <c r="B15" s="62">
        <f t="shared" si="1"/>
        <v>75.690968052507372</v>
      </c>
      <c r="C15" s="77">
        <f t="shared" si="2"/>
        <v>10.936664872051983</v>
      </c>
      <c r="D15" s="63">
        <f t="shared" si="3"/>
        <v>13.372367075440659</v>
      </c>
      <c r="E15" s="90"/>
      <c r="F15" s="62">
        <f t="shared" ca="1" si="4"/>
        <v>97</v>
      </c>
      <c r="G15" s="77">
        <f t="shared" ca="1" si="5"/>
        <v>0</v>
      </c>
      <c r="H15" s="63">
        <f t="shared" ca="1" si="6"/>
        <v>3</v>
      </c>
      <c r="J15" s="62">
        <f t="shared" ca="1" si="7"/>
        <v>71</v>
      </c>
      <c r="K15" s="77">
        <f t="shared" ca="1" si="8"/>
        <v>15</v>
      </c>
      <c r="L15" s="63">
        <f t="shared" ca="1" si="9"/>
        <v>14</v>
      </c>
      <c r="N15" s="62">
        <f t="shared" ca="1" si="10"/>
        <v>79</v>
      </c>
      <c r="O15" s="77">
        <f t="shared" ca="1" si="11"/>
        <v>4</v>
      </c>
      <c r="P15" s="63">
        <f t="shared" ca="1" si="12"/>
        <v>17</v>
      </c>
      <c r="R15" s="62">
        <f t="shared" ca="1" si="13"/>
        <v>74</v>
      </c>
      <c r="S15" s="77">
        <f t="shared" ca="1" si="14"/>
        <v>13</v>
      </c>
      <c r="T15" s="63">
        <f t="shared" ca="1" si="15"/>
        <v>13</v>
      </c>
      <c r="W15" s="9"/>
      <c r="X15" s="9"/>
      <c r="Y15" s="9"/>
      <c r="Z15" s="9"/>
      <c r="AA15" s="9"/>
      <c r="AB15" s="9"/>
    </row>
    <row r="16" spans="1:32">
      <c r="A16" s="22">
        <f t="shared" si="0"/>
        <v>13</v>
      </c>
      <c r="B16" s="62">
        <f t="shared" si="1"/>
        <v>72.959205772783534</v>
      </c>
      <c r="C16" s="77">
        <f t="shared" si="2"/>
        <v>11.699827474806465</v>
      </c>
      <c r="D16" s="63">
        <f t="shared" si="3"/>
        <v>15.340966752410015</v>
      </c>
      <c r="E16" s="90"/>
      <c r="F16" s="62">
        <f t="shared" ca="1" si="4"/>
        <v>97</v>
      </c>
      <c r="G16" s="77">
        <f t="shared" ca="1" si="5"/>
        <v>0</v>
      </c>
      <c r="H16" s="63">
        <f t="shared" ca="1" si="6"/>
        <v>3</v>
      </c>
      <c r="J16" s="62">
        <f t="shared" ca="1" si="7"/>
        <v>68</v>
      </c>
      <c r="K16" s="77">
        <f t="shared" ca="1" si="8"/>
        <v>13</v>
      </c>
      <c r="L16" s="63">
        <f t="shared" ca="1" si="9"/>
        <v>19</v>
      </c>
      <c r="N16" s="62">
        <f t="shared" ca="1" si="10"/>
        <v>78</v>
      </c>
      <c r="O16" s="77">
        <f t="shared" ca="1" si="11"/>
        <v>4</v>
      </c>
      <c r="P16" s="63">
        <f t="shared" ca="1" si="12"/>
        <v>18</v>
      </c>
      <c r="R16" s="62">
        <f t="shared" ca="1" si="13"/>
        <v>71</v>
      </c>
      <c r="S16" s="77">
        <f t="shared" ca="1" si="14"/>
        <v>12</v>
      </c>
      <c r="T16" s="63">
        <f t="shared" ca="1" si="15"/>
        <v>17</v>
      </c>
      <c r="W16" s="9"/>
      <c r="X16" s="9"/>
      <c r="Y16" s="9"/>
      <c r="Z16" s="9"/>
      <c r="AA16" s="9"/>
      <c r="AB16" s="9"/>
    </row>
    <row r="17" spans="1:28">
      <c r="A17" s="22">
        <f t="shared" si="0"/>
        <v>14</v>
      </c>
      <c r="B17" s="62">
        <f t="shared" si="1"/>
        <v>70.142292375989982</v>
      </c>
      <c r="C17" s="77">
        <f t="shared" si="2"/>
        <v>12.410771926134856</v>
      </c>
      <c r="D17" s="63">
        <f t="shared" si="3"/>
        <v>17.44693569787518</v>
      </c>
      <c r="E17" s="90"/>
      <c r="F17" s="62">
        <f t="shared" ca="1" si="4"/>
        <v>97</v>
      </c>
      <c r="G17" s="77">
        <f t="shared" ca="1" si="5"/>
        <v>0</v>
      </c>
      <c r="H17" s="63">
        <f t="shared" ca="1" si="6"/>
        <v>3</v>
      </c>
      <c r="J17" s="62">
        <f t="shared" ca="1" si="7"/>
        <v>65</v>
      </c>
      <c r="K17" s="77">
        <f t="shared" ca="1" si="8"/>
        <v>13</v>
      </c>
      <c r="L17" s="63">
        <f t="shared" ca="1" si="9"/>
        <v>22</v>
      </c>
      <c r="N17" s="62">
        <f t="shared" ca="1" si="10"/>
        <v>78</v>
      </c>
      <c r="O17" s="77">
        <f t="shared" ca="1" si="11"/>
        <v>4</v>
      </c>
      <c r="P17" s="63">
        <f t="shared" ca="1" si="12"/>
        <v>18</v>
      </c>
      <c r="R17" s="62">
        <f t="shared" ca="1" si="13"/>
        <v>67</v>
      </c>
      <c r="S17" s="77">
        <f t="shared" ca="1" si="14"/>
        <v>15</v>
      </c>
      <c r="T17" s="63">
        <f t="shared" ca="1" si="15"/>
        <v>18</v>
      </c>
      <c r="W17" s="9"/>
      <c r="X17" s="9"/>
      <c r="Y17" s="9"/>
      <c r="Z17" s="9"/>
      <c r="AA17" s="9"/>
      <c r="AB17" s="9"/>
    </row>
    <row r="18" spans="1:28">
      <c r="A18" s="22">
        <f t="shared" si="0"/>
        <v>15</v>
      </c>
      <c r="B18" s="62">
        <f t="shared" si="1"/>
        <v>67.269576398909535</v>
      </c>
      <c r="C18" s="77">
        <f t="shared" si="2"/>
        <v>13.049548956511025</v>
      </c>
      <c r="D18" s="63">
        <f t="shared" si="3"/>
        <v>19.680874644579454</v>
      </c>
      <c r="E18" s="90"/>
      <c r="F18" s="62">
        <f t="shared" ca="1" si="4"/>
        <v>97</v>
      </c>
      <c r="G18" s="77">
        <f t="shared" ca="1" si="5"/>
        <v>0</v>
      </c>
      <c r="H18" s="63">
        <f t="shared" ca="1" si="6"/>
        <v>3</v>
      </c>
      <c r="J18" s="62">
        <f t="shared" ca="1" si="7"/>
        <v>63</v>
      </c>
      <c r="K18" s="77">
        <f t="shared" ca="1" si="8"/>
        <v>11</v>
      </c>
      <c r="L18" s="63">
        <f t="shared" ca="1" si="9"/>
        <v>26</v>
      </c>
      <c r="N18" s="62">
        <f t="shared" ca="1" si="10"/>
        <v>77</v>
      </c>
      <c r="O18" s="77">
        <f t="shared" ca="1" si="11"/>
        <v>4</v>
      </c>
      <c r="P18" s="63">
        <f t="shared" ca="1" si="12"/>
        <v>19</v>
      </c>
      <c r="R18" s="62">
        <f t="shared" ca="1" si="13"/>
        <v>63</v>
      </c>
      <c r="S18" s="77">
        <f t="shared" ca="1" si="14"/>
        <v>18</v>
      </c>
      <c r="T18" s="63">
        <f t="shared" ca="1" si="15"/>
        <v>19</v>
      </c>
      <c r="W18" s="9"/>
      <c r="X18" s="9"/>
      <c r="Y18" s="9"/>
      <c r="Z18" s="9"/>
      <c r="AA18" s="9"/>
      <c r="AB18" s="9"/>
    </row>
    <row r="19" spans="1:28">
      <c r="A19" s="22">
        <f t="shared" si="0"/>
        <v>16</v>
      </c>
      <c r="B19" s="62">
        <f t="shared" si="1"/>
        <v>64.372712218255145</v>
      </c>
      <c r="C19" s="77">
        <f t="shared" si="2"/>
        <v>13.597494324993425</v>
      </c>
      <c r="D19" s="63">
        <f t="shared" si="3"/>
        <v>22.029793456751438</v>
      </c>
      <c r="E19" s="90"/>
      <c r="F19" s="62">
        <f t="shared" ca="1" si="4"/>
        <v>97</v>
      </c>
      <c r="G19" s="77">
        <f t="shared" ca="1" si="5"/>
        <v>0</v>
      </c>
      <c r="H19" s="63">
        <f t="shared" ca="1" si="6"/>
        <v>3</v>
      </c>
      <c r="J19" s="62">
        <f t="shared" ca="1" si="7"/>
        <v>61</v>
      </c>
      <c r="K19" s="77">
        <f t="shared" ca="1" si="8"/>
        <v>9</v>
      </c>
      <c r="L19" s="63">
        <f t="shared" ca="1" si="9"/>
        <v>30</v>
      </c>
      <c r="N19" s="62">
        <f t="shared" ca="1" si="10"/>
        <v>75</v>
      </c>
      <c r="O19" s="77">
        <f t="shared" ca="1" si="11"/>
        <v>5</v>
      </c>
      <c r="P19" s="63">
        <f t="shared" ca="1" si="12"/>
        <v>20</v>
      </c>
      <c r="R19" s="62">
        <f t="shared" ca="1" si="13"/>
        <v>57</v>
      </c>
      <c r="S19" s="77">
        <f t="shared" ca="1" si="14"/>
        <v>21</v>
      </c>
      <c r="T19" s="63">
        <f t="shared" ca="1" si="15"/>
        <v>22</v>
      </c>
      <c r="W19" s="9"/>
      <c r="X19" s="9"/>
      <c r="Y19" s="9"/>
      <c r="Z19" s="9"/>
      <c r="AA19" s="9"/>
      <c r="AB19" s="9"/>
    </row>
    <row r="20" spans="1:28">
      <c r="A20" s="22">
        <f t="shared" si="0"/>
        <v>17</v>
      </c>
      <c r="B20" s="62">
        <f t="shared" si="1"/>
        <v>61.484197174317018</v>
      </c>
      <c r="C20" s="77">
        <f t="shared" si="2"/>
        <v>14.038460390432736</v>
      </c>
      <c r="D20" s="63">
        <f t="shared" si="3"/>
        <v>24.477342435250254</v>
      </c>
      <c r="E20" s="90"/>
      <c r="F20" s="62">
        <f t="shared" ca="1" si="4"/>
        <v>97</v>
      </c>
      <c r="G20" s="77">
        <f t="shared" ca="1" si="5"/>
        <v>0</v>
      </c>
      <c r="H20" s="63">
        <f t="shared" ca="1" si="6"/>
        <v>3</v>
      </c>
      <c r="J20" s="62">
        <f t="shared" ca="1" si="7"/>
        <v>61</v>
      </c>
      <c r="K20" s="77">
        <f t="shared" ca="1" si="8"/>
        <v>7</v>
      </c>
      <c r="L20" s="63">
        <f t="shared" ca="1" si="9"/>
        <v>32</v>
      </c>
      <c r="N20" s="62">
        <f t="shared" ca="1" si="10"/>
        <v>72</v>
      </c>
      <c r="O20" s="77">
        <f t="shared" ca="1" si="11"/>
        <v>8</v>
      </c>
      <c r="P20" s="63">
        <f t="shared" ca="1" si="12"/>
        <v>20</v>
      </c>
      <c r="R20" s="62">
        <f t="shared" ca="1" si="13"/>
        <v>50</v>
      </c>
      <c r="S20" s="77">
        <f t="shared" ca="1" si="14"/>
        <v>24</v>
      </c>
      <c r="T20" s="63">
        <f t="shared" ca="1" si="15"/>
        <v>26</v>
      </c>
      <c r="W20" s="9"/>
      <c r="X20" s="9"/>
      <c r="Y20" s="9"/>
      <c r="Z20" s="9"/>
      <c r="AA20" s="9"/>
      <c r="AB20" s="9"/>
    </row>
    <row r="21" spans="1:28">
      <c r="A21" s="22">
        <f t="shared" si="0"/>
        <v>18</v>
      </c>
      <c r="B21" s="62">
        <f t="shared" si="1"/>
        <v>58.635823734308637</v>
      </c>
      <c r="C21" s="77">
        <f t="shared" si="2"/>
        <v>14.359910960163223</v>
      </c>
      <c r="D21" s="63">
        <f t="shared" si="3"/>
        <v>27.004265305528147</v>
      </c>
      <c r="E21" s="90"/>
      <c r="F21" s="62">
        <f t="shared" ca="1" si="4"/>
        <v>97</v>
      </c>
      <c r="G21" s="77">
        <f t="shared" ca="1" si="5"/>
        <v>0</v>
      </c>
      <c r="H21" s="63">
        <f t="shared" ca="1" si="6"/>
        <v>3</v>
      </c>
      <c r="J21" s="62">
        <f t="shared" ca="1" si="7"/>
        <v>59</v>
      </c>
      <c r="K21" s="77">
        <f t="shared" ca="1" si="8"/>
        <v>9</v>
      </c>
      <c r="L21" s="63">
        <f t="shared" ca="1" si="9"/>
        <v>32</v>
      </c>
      <c r="N21" s="62">
        <f t="shared" ca="1" si="10"/>
        <v>70</v>
      </c>
      <c r="O21" s="77">
        <f t="shared" ca="1" si="11"/>
        <v>8</v>
      </c>
      <c r="P21" s="63">
        <f t="shared" ca="1" si="12"/>
        <v>22</v>
      </c>
      <c r="R21" s="62">
        <f t="shared" ca="1" si="13"/>
        <v>47</v>
      </c>
      <c r="S21" s="77">
        <f t="shared" ca="1" si="14"/>
        <v>24</v>
      </c>
      <c r="T21" s="63">
        <f t="shared" ca="1" si="15"/>
        <v>29</v>
      </c>
      <c r="W21" s="9"/>
      <c r="X21" s="9"/>
      <c r="Y21" s="9"/>
      <c r="Z21" s="9"/>
      <c r="AA21" s="9"/>
      <c r="AB21" s="9"/>
    </row>
    <row r="22" spans="1:28">
      <c r="A22" s="22">
        <f t="shared" si="0"/>
        <v>19</v>
      </c>
      <c r="B22" s="62">
        <f t="shared" si="1"/>
        <v>55.857206548236995</v>
      </c>
      <c r="C22" s="77">
        <f t="shared" si="2"/>
        <v>14.553744173405486</v>
      </c>
      <c r="D22" s="63">
        <f t="shared" si="3"/>
        <v>29.589049278357528</v>
      </c>
      <c r="E22" s="90"/>
      <c r="F22" s="62">
        <f t="shared" ca="1" si="4"/>
        <v>97</v>
      </c>
      <c r="G22" s="77">
        <f t="shared" ca="1" si="5"/>
        <v>0</v>
      </c>
      <c r="H22" s="63">
        <f t="shared" ca="1" si="6"/>
        <v>3</v>
      </c>
      <c r="J22" s="62">
        <f t="shared" ca="1" si="7"/>
        <v>57</v>
      </c>
      <c r="K22" s="77">
        <f t="shared" ca="1" si="8"/>
        <v>10</v>
      </c>
      <c r="L22" s="63">
        <f t="shared" ca="1" si="9"/>
        <v>33</v>
      </c>
      <c r="N22" s="62">
        <f t="shared" ca="1" si="10"/>
        <v>70</v>
      </c>
      <c r="O22" s="77">
        <f t="shared" ca="1" si="11"/>
        <v>6</v>
      </c>
      <c r="P22" s="63">
        <f t="shared" ca="1" si="12"/>
        <v>24</v>
      </c>
      <c r="R22" s="62">
        <f t="shared" ca="1" si="13"/>
        <v>41</v>
      </c>
      <c r="S22" s="77">
        <f t="shared" ca="1" si="14"/>
        <v>26</v>
      </c>
      <c r="T22" s="63">
        <f t="shared" ca="1" si="15"/>
        <v>33</v>
      </c>
      <c r="W22" s="9"/>
      <c r="X22" s="9"/>
      <c r="Y22" s="9"/>
      <c r="Z22" s="9"/>
      <c r="AA22" s="9"/>
      <c r="AB22" s="9"/>
    </row>
    <row r="23" spans="1:28">
      <c r="A23" s="22">
        <f t="shared" si="0"/>
        <v>20</v>
      </c>
      <c r="B23" s="62">
        <f t="shared" si="1"/>
        <v>53.174532616901431</v>
      </c>
      <c r="C23" s="77">
        <f t="shared" si="2"/>
        <v>14.616744153528064</v>
      </c>
      <c r="D23" s="63">
        <f t="shared" si="3"/>
        <v>32.208723229570516</v>
      </c>
      <c r="E23" s="90"/>
      <c r="F23" s="62">
        <f t="shared" ca="1" si="4"/>
        <v>97</v>
      </c>
      <c r="G23" s="77">
        <f t="shared" ca="1" si="5"/>
        <v>0</v>
      </c>
      <c r="H23" s="63">
        <f t="shared" ca="1" si="6"/>
        <v>3</v>
      </c>
      <c r="J23" s="62">
        <f t="shared" ca="1" si="7"/>
        <v>57</v>
      </c>
      <c r="K23" s="77">
        <f t="shared" ca="1" si="8"/>
        <v>9</v>
      </c>
      <c r="L23" s="63">
        <f t="shared" ca="1" si="9"/>
        <v>34</v>
      </c>
      <c r="N23" s="62">
        <f t="shared" ca="1" si="10"/>
        <v>68</v>
      </c>
      <c r="O23" s="77">
        <f t="shared" ca="1" si="11"/>
        <v>8</v>
      </c>
      <c r="P23" s="63">
        <f t="shared" ca="1" si="12"/>
        <v>24</v>
      </c>
      <c r="R23" s="62">
        <f t="shared" ca="1" si="13"/>
        <v>37</v>
      </c>
      <c r="S23" s="77">
        <f t="shared" ca="1" si="14"/>
        <v>26</v>
      </c>
      <c r="T23" s="63">
        <f t="shared" ca="1" si="15"/>
        <v>37</v>
      </c>
      <c r="W23" s="9"/>
      <c r="X23" s="9"/>
      <c r="Y23" s="9"/>
      <c r="Z23" s="9"/>
      <c r="AA23" s="9"/>
      <c r="AB23" s="9"/>
    </row>
    <row r="24" spans="1:28">
      <c r="A24" s="22">
        <f t="shared" si="0"/>
        <v>21</v>
      </c>
      <c r="B24" s="62">
        <f t="shared" si="1"/>
        <v>50.60964543904398</v>
      </c>
      <c r="C24" s="77">
        <f t="shared" si="2"/>
        <v>14.55061738375046</v>
      </c>
      <c r="D24" s="63">
        <f t="shared" si="3"/>
        <v>34.839737177205571</v>
      </c>
      <c r="E24" s="90"/>
      <c r="F24" s="62">
        <f t="shared" ca="1" si="4"/>
        <v>97</v>
      </c>
      <c r="G24" s="77">
        <f t="shared" ca="1" si="5"/>
        <v>0</v>
      </c>
      <c r="H24" s="63">
        <f t="shared" ca="1" si="6"/>
        <v>3</v>
      </c>
      <c r="J24" s="62">
        <f t="shared" ca="1" si="7"/>
        <v>54</v>
      </c>
      <c r="K24" s="77">
        <f t="shared" ca="1" si="8"/>
        <v>11</v>
      </c>
      <c r="L24" s="63">
        <f t="shared" ca="1" si="9"/>
        <v>35</v>
      </c>
      <c r="N24" s="62">
        <f t="shared" ca="1" si="10"/>
        <v>64</v>
      </c>
      <c r="O24" s="77">
        <f t="shared" ca="1" si="11"/>
        <v>11</v>
      </c>
      <c r="P24" s="63">
        <f t="shared" ca="1" si="12"/>
        <v>25</v>
      </c>
      <c r="R24" s="62">
        <f t="shared" ca="1" si="13"/>
        <v>35</v>
      </c>
      <c r="S24" s="77">
        <f t="shared" ca="1" si="14"/>
        <v>24</v>
      </c>
      <c r="T24" s="63">
        <f t="shared" ca="1" si="15"/>
        <v>41</v>
      </c>
      <c r="W24" s="9"/>
      <c r="X24" s="9"/>
      <c r="Y24" s="9"/>
      <c r="Z24" s="9"/>
      <c r="AA24" s="9"/>
      <c r="AB24" s="9"/>
    </row>
    <row r="25" spans="1:28">
      <c r="A25" s="22">
        <f t="shared" si="0"/>
        <v>22</v>
      </c>
      <c r="B25" s="62">
        <f t="shared" si="1"/>
        <v>48.179520202898338</v>
      </c>
      <c r="C25" s="77">
        <f t="shared" si="2"/>
        <v>14.361631490821019</v>
      </c>
      <c r="D25" s="63">
        <f t="shared" si="3"/>
        <v>37.45884830628065</v>
      </c>
      <c r="E25" s="90"/>
      <c r="F25" s="62">
        <f t="shared" ca="1" si="4"/>
        <v>97</v>
      </c>
      <c r="G25" s="77">
        <f t="shared" ca="1" si="5"/>
        <v>0</v>
      </c>
      <c r="H25" s="63">
        <f t="shared" ca="1" si="6"/>
        <v>3</v>
      </c>
      <c r="J25" s="62">
        <f t="shared" ca="1" si="7"/>
        <v>53</v>
      </c>
      <c r="K25" s="77">
        <f t="shared" ca="1" si="8"/>
        <v>10</v>
      </c>
      <c r="L25" s="63">
        <f t="shared" ca="1" si="9"/>
        <v>37</v>
      </c>
      <c r="N25" s="62">
        <f t="shared" ca="1" si="10"/>
        <v>63</v>
      </c>
      <c r="O25" s="77">
        <f t="shared" ca="1" si="11"/>
        <v>11</v>
      </c>
      <c r="P25" s="63">
        <f t="shared" ca="1" si="12"/>
        <v>26</v>
      </c>
      <c r="R25" s="62">
        <f t="shared" ca="1" si="13"/>
        <v>35</v>
      </c>
      <c r="S25" s="77">
        <f t="shared" ca="1" si="14"/>
        <v>20</v>
      </c>
      <c r="T25" s="63">
        <f t="shared" ca="1" si="15"/>
        <v>45</v>
      </c>
      <c r="W25" s="9"/>
      <c r="X25" s="9"/>
      <c r="Y25" s="9"/>
      <c r="Z25" s="9"/>
      <c r="AA25" s="9"/>
      <c r="AB25" s="9"/>
    </row>
    <row r="26" spans="1:28">
      <c r="A26" s="22">
        <f t="shared" si="0"/>
        <v>23</v>
      </c>
      <c r="B26" s="62">
        <f t="shared" si="1"/>
        <v>45.896129704854985</v>
      </c>
      <c r="C26" s="77">
        <f t="shared" si="2"/>
        <v>14.059928320516589</v>
      </c>
      <c r="D26" s="63">
        <f t="shared" si="3"/>
        <v>40.043941974628432</v>
      </c>
      <c r="E26" s="90"/>
      <c r="F26" s="62">
        <f t="shared" ca="1" si="4"/>
        <v>97</v>
      </c>
      <c r="G26" s="77">
        <f t="shared" ca="1" si="5"/>
        <v>0</v>
      </c>
      <c r="H26" s="63">
        <f t="shared" ca="1" si="6"/>
        <v>3</v>
      </c>
      <c r="J26" s="62">
        <f t="shared" ca="1" si="7"/>
        <v>53</v>
      </c>
      <c r="K26" s="77">
        <f t="shared" ca="1" si="8"/>
        <v>7</v>
      </c>
      <c r="L26" s="63">
        <f t="shared" ca="1" si="9"/>
        <v>40</v>
      </c>
      <c r="N26" s="62">
        <f t="shared" ca="1" si="10"/>
        <v>62</v>
      </c>
      <c r="O26" s="77">
        <f t="shared" ca="1" si="11"/>
        <v>7</v>
      </c>
      <c r="P26" s="63">
        <f t="shared" ca="1" si="12"/>
        <v>31</v>
      </c>
      <c r="R26" s="62">
        <f t="shared" ca="1" si="13"/>
        <v>35</v>
      </c>
      <c r="S26" s="77">
        <f t="shared" ca="1" si="14"/>
        <v>18</v>
      </c>
      <c r="T26" s="63">
        <f t="shared" ca="1" si="15"/>
        <v>47</v>
      </c>
      <c r="W26" s="9"/>
      <c r="X26" s="9"/>
      <c r="Y26" s="9"/>
      <c r="Z26" s="9"/>
      <c r="AA26" s="9"/>
      <c r="AB26" s="9"/>
    </row>
    <row r="27" spans="1:28">
      <c r="A27" s="22">
        <f t="shared" si="0"/>
        <v>24</v>
      </c>
      <c r="B27" s="62">
        <f t="shared" si="1"/>
        <v>43.766651935184989</v>
      </c>
      <c r="C27" s="77">
        <f t="shared" si="2"/>
        <v>13.658618992493601</v>
      </c>
      <c r="D27" s="63">
        <f t="shared" si="3"/>
        <v>42.574729072321418</v>
      </c>
      <c r="E27" s="90"/>
      <c r="F27" s="62">
        <f t="shared" ca="1" si="4"/>
        <v>97</v>
      </c>
      <c r="G27" s="77">
        <f t="shared" ca="1" si="5"/>
        <v>0</v>
      </c>
      <c r="H27" s="63">
        <f t="shared" ca="1" si="6"/>
        <v>3</v>
      </c>
      <c r="J27" s="62">
        <f t="shared" ca="1" si="7"/>
        <v>52</v>
      </c>
      <c r="K27" s="77">
        <f t="shared" ca="1" si="8"/>
        <v>7</v>
      </c>
      <c r="L27" s="63">
        <f t="shared" ca="1" si="9"/>
        <v>41</v>
      </c>
      <c r="N27" s="62">
        <f t="shared" ca="1" si="10"/>
        <v>59</v>
      </c>
      <c r="O27" s="77">
        <f t="shared" ca="1" si="11"/>
        <v>9</v>
      </c>
      <c r="P27" s="63">
        <f t="shared" ca="1" si="12"/>
        <v>32</v>
      </c>
      <c r="R27" s="62">
        <f t="shared" ca="1" si="13"/>
        <v>34</v>
      </c>
      <c r="S27" s="77">
        <f t="shared" ca="1" si="14"/>
        <v>16</v>
      </c>
      <c r="T27" s="63">
        <f t="shared" ca="1" si="15"/>
        <v>50</v>
      </c>
      <c r="W27" s="9"/>
      <c r="X27" s="9"/>
      <c r="Y27" s="9"/>
      <c r="Z27" s="9"/>
      <c r="AA27" s="9"/>
      <c r="AB27" s="9"/>
    </row>
    <row r="28" spans="1:28">
      <c r="A28" s="22">
        <f t="shared" si="0"/>
        <v>25</v>
      </c>
      <c r="B28" s="62">
        <f t="shared" si="1"/>
        <v>41.793938258097732</v>
      </c>
      <c r="C28" s="77">
        <f t="shared" si="2"/>
        <v>13.172781250932008</v>
      </c>
      <c r="D28" s="63">
        <f t="shared" si="3"/>
        <v>45.033280490970263</v>
      </c>
      <c r="E28" s="90"/>
      <c r="F28" s="62">
        <f t="shared" ca="1" si="4"/>
        <v>97</v>
      </c>
      <c r="G28" s="77">
        <f t="shared" ca="1" si="5"/>
        <v>0</v>
      </c>
      <c r="H28" s="63">
        <f t="shared" ca="1" si="6"/>
        <v>3</v>
      </c>
      <c r="J28" s="62">
        <f t="shared" ca="1" si="7"/>
        <v>52</v>
      </c>
      <c r="K28" s="77">
        <f t="shared" ca="1" si="8"/>
        <v>5</v>
      </c>
      <c r="L28" s="63">
        <f t="shared" ca="1" si="9"/>
        <v>43</v>
      </c>
      <c r="N28" s="62">
        <f t="shared" ca="1" si="10"/>
        <v>58</v>
      </c>
      <c r="O28" s="77">
        <f t="shared" ca="1" si="11"/>
        <v>10</v>
      </c>
      <c r="P28" s="63">
        <f t="shared" ca="1" si="12"/>
        <v>32</v>
      </c>
      <c r="R28" s="62">
        <f t="shared" ca="1" si="13"/>
        <v>29</v>
      </c>
      <c r="S28" s="77">
        <f t="shared" ca="1" si="14"/>
        <v>19</v>
      </c>
      <c r="T28" s="63">
        <f t="shared" ca="1" si="15"/>
        <v>52</v>
      </c>
      <c r="W28" s="9"/>
      <c r="X28" s="9"/>
      <c r="Y28" s="9"/>
      <c r="Z28" s="9"/>
      <c r="AA28" s="9"/>
      <c r="AB28" s="9"/>
    </row>
    <row r="29" spans="1:28">
      <c r="A29" s="22">
        <f t="shared" si="0"/>
        <v>26</v>
      </c>
      <c r="B29" s="62">
        <f t="shared" si="1"/>
        <v>39.97714831734443</v>
      </c>
      <c r="C29" s="77">
        <f t="shared" si="2"/>
        <v>12.61847056651755</v>
      </c>
      <c r="D29" s="63">
        <f t="shared" si="3"/>
        <v>47.404381116138026</v>
      </c>
      <c r="E29" s="90"/>
      <c r="F29" s="62">
        <f t="shared" ca="1" si="4"/>
        <v>97</v>
      </c>
      <c r="G29" s="77">
        <f t="shared" ca="1" si="5"/>
        <v>0</v>
      </c>
      <c r="H29" s="63">
        <f t="shared" ca="1" si="6"/>
        <v>3</v>
      </c>
      <c r="J29" s="62">
        <f t="shared" ca="1" si="7"/>
        <v>51</v>
      </c>
      <c r="K29" s="77">
        <f t="shared" ca="1" si="8"/>
        <v>6</v>
      </c>
      <c r="L29" s="63">
        <f t="shared" ca="1" si="9"/>
        <v>43</v>
      </c>
      <c r="N29" s="62">
        <f t="shared" ca="1" si="10"/>
        <v>58</v>
      </c>
      <c r="O29" s="77">
        <f t="shared" ca="1" si="11"/>
        <v>8</v>
      </c>
      <c r="P29" s="63">
        <f t="shared" ca="1" si="12"/>
        <v>34</v>
      </c>
      <c r="R29" s="62">
        <f t="shared" ca="1" si="13"/>
        <v>28</v>
      </c>
      <c r="S29" s="77">
        <f t="shared" ca="1" si="14"/>
        <v>18</v>
      </c>
      <c r="T29" s="63">
        <f t="shared" ca="1" si="15"/>
        <v>54</v>
      </c>
      <c r="W29" s="9"/>
      <c r="X29" s="9"/>
      <c r="Y29" s="9"/>
      <c r="Z29" s="9"/>
      <c r="AA29" s="9"/>
      <c r="AB29" s="9"/>
    </row>
    <row r="30" spans="1:28">
      <c r="A30" s="22">
        <f t="shared" si="0"/>
        <v>27</v>
      </c>
      <c r="B30" s="62">
        <f t="shared" si="1"/>
        <v>38.31246176840456</v>
      </c>
      <c r="C30" s="77">
        <f t="shared" si="2"/>
        <v>12.011832413484258</v>
      </c>
      <c r="D30" s="63">
        <f t="shared" si="3"/>
        <v>49.675705818111183</v>
      </c>
      <c r="E30" s="90"/>
      <c r="F30" s="62">
        <f t="shared" ca="1" si="4"/>
        <v>97</v>
      </c>
      <c r="G30" s="77">
        <f t="shared" ca="1" si="5"/>
        <v>0</v>
      </c>
      <c r="H30" s="63">
        <f t="shared" ca="1" si="6"/>
        <v>3</v>
      </c>
      <c r="J30" s="62">
        <f t="shared" ca="1" si="7"/>
        <v>51</v>
      </c>
      <c r="K30" s="77">
        <f t="shared" ca="1" si="8"/>
        <v>5</v>
      </c>
      <c r="L30" s="63">
        <f t="shared" ca="1" si="9"/>
        <v>44</v>
      </c>
      <c r="N30" s="62">
        <f t="shared" ca="1" si="10"/>
        <v>58</v>
      </c>
      <c r="O30" s="77">
        <f t="shared" ca="1" si="11"/>
        <v>7</v>
      </c>
      <c r="P30" s="63">
        <f t="shared" ca="1" si="12"/>
        <v>35</v>
      </c>
      <c r="R30" s="62">
        <f t="shared" ca="1" si="13"/>
        <v>25</v>
      </c>
      <c r="S30" s="77">
        <f t="shared" ca="1" si="14"/>
        <v>20</v>
      </c>
      <c r="T30" s="63">
        <f t="shared" ca="1" si="15"/>
        <v>55</v>
      </c>
      <c r="W30" s="9"/>
      <c r="X30" s="9"/>
      <c r="Y30" s="9"/>
      <c r="Z30" s="9"/>
      <c r="AA30" s="9"/>
      <c r="AB30" s="9"/>
    </row>
    <row r="31" spans="1:28">
      <c r="A31" s="22">
        <f t="shared" si="0"/>
        <v>28</v>
      </c>
      <c r="B31" s="62">
        <f t="shared" si="1"/>
        <v>36.793792297041236</v>
      </c>
      <c r="C31" s="77">
        <f t="shared" si="2"/>
        <v>11.368372050420417</v>
      </c>
      <c r="D31" s="63">
        <f t="shared" si="3"/>
        <v>51.837835652538352</v>
      </c>
      <c r="E31" s="90"/>
      <c r="F31" s="62">
        <f t="shared" ca="1" si="4"/>
        <v>97</v>
      </c>
      <c r="G31" s="77">
        <f t="shared" ca="1" si="5"/>
        <v>0</v>
      </c>
      <c r="H31" s="63">
        <f t="shared" ca="1" si="6"/>
        <v>3</v>
      </c>
      <c r="J31" s="62">
        <f t="shared" ca="1" si="7"/>
        <v>51</v>
      </c>
      <c r="K31" s="77">
        <f t="shared" ca="1" si="8"/>
        <v>5</v>
      </c>
      <c r="L31" s="63">
        <f t="shared" ca="1" si="9"/>
        <v>44</v>
      </c>
      <c r="N31" s="62">
        <f t="shared" ca="1" si="10"/>
        <v>57</v>
      </c>
      <c r="O31" s="77">
        <f t="shared" ca="1" si="11"/>
        <v>7</v>
      </c>
      <c r="P31" s="63">
        <f t="shared" ca="1" si="12"/>
        <v>36</v>
      </c>
      <c r="R31" s="62">
        <f t="shared" ca="1" si="13"/>
        <v>22</v>
      </c>
      <c r="S31" s="77">
        <f t="shared" ca="1" si="14"/>
        <v>20</v>
      </c>
      <c r="T31" s="63">
        <f t="shared" ca="1" si="15"/>
        <v>58</v>
      </c>
      <c r="W31" s="9"/>
      <c r="X31" s="9"/>
      <c r="Y31" s="9"/>
      <c r="Z31" s="9"/>
      <c r="AA31" s="9"/>
      <c r="AB31" s="9"/>
    </row>
    <row r="32" spans="1:28">
      <c r="A32" s="22">
        <f t="shared" si="0"/>
        <v>29</v>
      </c>
      <c r="B32" s="62">
        <f t="shared" si="1"/>
        <v>35.413450081111662</v>
      </c>
      <c r="C32" s="77">
        <f t="shared" si="2"/>
        <v>10.702407297274313</v>
      </c>
      <c r="D32" s="63">
        <f t="shared" si="3"/>
        <v>53.884142621614025</v>
      </c>
      <c r="E32" s="90"/>
      <c r="F32" s="62">
        <f t="shared" ca="1" si="4"/>
        <v>97</v>
      </c>
      <c r="G32" s="77">
        <f t="shared" ca="1" si="5"/>
        <v>0</v>
      </c>
      <c r="H32" s="63">
        <f t="shared" ca="1" si="6"/>
        <v>3</v>
      </c>
      <c r="J32" s="62">
        <f t="shared" ca="1" si="7"/>
        <v>50</v>
      </c>
      <c r="K32" s="77">
        <f t="shared" ca="1" si="8"/>
        <v>5</v>
      </c>
      <c r="L32" s="63">
        <f t="shared" ca="1" si="9"/>
        <v>45</v>
      </c>
      <c r="N32" s="62">
        <f t="shared" ca="1" si="10"/>
        <v>56</v>
      </c>
      <c r="O32" s="77">
        <f t="shared" ca="1" si="11"/>
        <v>7</v>
      </c>
      <c r="P32" s="63">
        <f t="shared" ca="1" si="12"/>
        <v>37</v>
      </c>
      <c r="R32" s="62">
        <f t="shared" ca="1" si="13"/>
        <v>19</v>
      </c>
      <c r="S32" s="77">
        <f t="shared" ca="1" si="14"/>
        <v>20</v>
      </c>
      <c r="T32" s="63">
        <f t="shared" ca="1" si="15"/>
        <v>61</v>
      </c>
      <c r="W32" s="9"/>
      <c r="X32" s="9"/>
      <c r="Y32" s="9"/>
      <c r="Z32" s="9"/>
      <c r="AA32" s="9"/>
      <c r="AB32" s="9"/>
    </row>
    <row r="33" spans="1:28">
      <c r="A33" s="22">
        <f t="shared" si="0"/>
        <v>30</v>
      </c>
      <c r="B33" s="62">
        <f t="shared" si="1"/>
        <v>34.162719831431488</v>
      </c>
      <c r="C33" s="77">
        <f t="shared" si="2"/>
        <v>10.026704233445109</v>
      </c>
      <c r="D33" s="63">
        <f t="shared" si="3"/>
        <v>55.810575935123403</v>
      </c>
      <c r="E33" s="90"/>
      <c r="F33" s="62">
        <f t="shared" ca="1" si="4"/>
        <v>97</v>
      </c>
      <c r="G33" s="77">
        <f t="shared" ca="1" si="5"/>
        <v>0</v>
      </c>
      <c r="H33" s="63">
        <f t="shared" ca="1" si="6"/>
        <v>3</v>
      </c>
      <c r="J33" s="62">
        <f t="shared" ca="1" si="7"/>
        <v>47</v>
      </c>
      <c r="K33" s="77">
        <f t="shared" ca="1" si="8"/>
        <v>8</v>
      </c>
      <c r="L33" s="63">
        <f t="shared" ca="1" si="9"/>
        <v>45</v>
      </c>
      <c r="N33" s="62">
        <f t="shared" ca="1" si="10"/>
        <v>54</v>
      </c>
      <c r="O33" s="77">
        <f t="shared" ca="1" si="11"/>
        <v>8</v>
      </c>
      <c r="P33" s="63">
        <f t="shared" ca="1" si="12"/>
        <v>38</v>
      </c>
      <c r="R33" s="62">
        <f t="shared" ca="1" si="13"/>
        <v>18</v>
      </c>
      <c r="S33" s="77">
        <f t="shared" ca="1" si="14"/>
        <v>18</v>
      </c>
      <c r="T33" s="63">
        <f t="shared" ca="1" si="15"/>
        <v>64</v>
      </c>
      <c r="W33" s="9"/>
      <c r="X33" s="9"/>
      <c r="Y33" s="9"/>
      <c r="Z33" s="9"/>
      <c r="AA33" s="9"/>
      <c r="AB33" s="9"/>
    </row>
    <row r="34" spans="1:28">
      <c r="A34" s="22">
        <f t="shared" si="0"/>
        <v>31</v>
      </c>
      <c r="B34" s="62">
        <f t="shared" si="1"/>
        <v>33.032339522484108</v>
      </c>
      <c r="C34" s="77">
        <f t="shared" si="2"/>
        <v>9.3522777803723738</v>
      </c>
      <c r="D34" s="63">
        <f t="shared" si="3"/>
        <v>57.615382697143524</v>
      </c>
      <c r="E34" s="90"/>
      <c r="F34" s="62">
        <f t="shared" ca="1" si="4"/>
        <v>97</v>
      </c>
      <c r="G34" s="77">
        <f t="shared" ca="1" si="5"/>
        <v>0</v>
      </c>
      <c r="H34" s="63">
        <f t="shared" ca="1" si="6"/>
        <v>3</v>
      </c>
      <c r="J34" s="62">
        <f t="shared" ca="1" si="7"/>
        <v>43</v>
      </c>
      <c r="K34" s="77">
        <f t="shared" ca="1" si="8"/>
        <v>10</v>
      </c>
      <c r="L34" s="63">
        <f t="shared" ca="1" si="9"/>
        <v>47</v>
      </c>
      <c r="N34" s="62">
        <f t="shared" ca="1" si="10"/>
        <v>53</v>
      </c>
      <c r="O34" s="77">
        <f t="shared" ca="1" si="11"/>
        <v>7</v>
      </c>
      <c r="P34" s="63">
        <f t="shared" ca="1" si="12"/>
        <v>40</v>
      </c>
      <c r="R34" s="62">
        <f t="shared" ca="1" si="13"/>
        <v>17</v>
      </c>
      <c r="S34" s="77">
        <f t="shared" ca="1" si="14"/>
        <v>18</v>
      </c>
      <c r="T34" s="63">
        <f t="shared" ca="1" si="15"/>
        <v>65</v>
      </c>
      <c r="W34" s="9"/>
      <c r="X34" s="9"/>
      <c r="Y34" s="9"/>
      <c r="Z34" s="9"/>
      <c r="AA34" s="9"/>
      <c r="AB34" s="9"/>
    </row>
    <row r="35" spans="1:28">
      <c r="A35" s="22">
        <f t="shared" si="0"/>
        <v>32</v>
      </c>
      <c r="B35" s="62">
        <f t="shared" si="1"/>
        <v>32.01287839314962</v>
      </c>
      <c r="C35" s="77">
        <f t="shared" si="2"/>
        <v>8.6883289092398321</v>
      </c>
      <c r="D35" s="63">
        <f t="shared" si="3"/>
        <v>59.298792697610551</v>
      </c>
      <c r="E35" s="90"/>
      <c r="F35" s="62">
        <f t="shared" ca="1" si="4"/>
        <v>97</v>
      </c>
      <c r="G35" s="77">
        <f t="shared" ca="1" si="5"/>
        <v>0</v>
      </c>
      <c r="H35" s="63">
        <f t="shared" ca="1" si="6"/>
        <v>3</v>
      </c>
      <c r="J35" s="62">
        <f t="shared" ca="1" si="7"/>
        <v>41</v>
      </c>
      <c r="K35" s="77">
        <f t="shared" ca="1" si="8"/>
        <v>10</v>
      </c>
      <c r="L35" s="63">
        <f t="shared" ca="1" si="9"/>
        <v>49</v>
      </c>
      <c r="N35" s="62">
        <f t="shared" ca="1" si="10"/>
        <v>52</v>
      </c>
      <c r="O35" s="77">
        <f t="shared" ca="1" si="11"/>
        <v>5</v>
      </c>
      <c r="P35" s="63">
        <f t="shared" ca="1" si="12"/>
        <v>43</v>
      </c>
      <c r="R35" s="62">
        <f t="shared" ca="1" si="13"/>
        <v>16</v>
      </c>
      <c r="S35" s="77">
        <f t="shared" ca="1" si="14"/>
        <v>17</v>
      </c>
      <c r="T35" s="63">
        <f t="shared" ca="1" si="15"/>
        <v>67</v>
      </c>
      <c r="W35" s="9"/>
      <c r="X35" s="9"/>
      <c r="Y35" s="9"/>
      <c r="Z35" s="9"/>
      <c r="AA35" s="9"/>
      <c r="AB35" s="9"/>
    </row>
    <row r="36" spans="1:28">
      <c r="A36" s="22">
        <f t="shared" si="0"/>
        <v>33</v>
      </c>
      <c r="B36" s="62">
        <f t="shared" ref="B36:B67" si="16">B35 - TransmissionRate6*B35*C35</f>
        <v>31.095021617672721</v>
      </c>
      <c r="C36" s="77">
        <f t="shared" ref="C36:C67" si="17">C35 + TransmissionRate6*B35*C35 - RecoveryRate6*C35</f>
        <v>8.0422864810535604</v>
      </c>
      <c r="D36" s="63">
        <f t="shared" ref="D36:D67" si="18">D35 + RecoveryRate6*C35</f>
        <v>60.86269190127372</v>
      </c>
      <c r="E36" s="90"/>
      <c r="F36" s="62">
        <f t="shared" ref="F36:F67" ca="1" si="19">F35 - IF(F35*G35 = 0, 0, MIN(F35, CRITBINOM(F35*G35, TransmissionRate6, RAND() )) )</f>
        <v>97</v>
      </c>
      <c r="G36" s="77">
        <f t="shared" ref="G36:G67" ca="1" si="20">InitialPopulationSize6 - SUM(F36,H36)</f>
        <v>0</v>
      </c>
      <c r="H36" s="63">
        <f t="shared" ref="H36:H67" ca="1" si="21">H35 + IF(G35=0, 0, CRITBINOM(G35, RecoveryRate6, RAND() ) )</f>
        <v>3</v>
      </c>
      <c r="J36" s="62">
        <f t="shared" ref="J36:J67" ca="1" si="22">J35 - IF(J35*K35 = 0, 0, MIN(J35, CRITBINOM(J35*K35, TransmissionRate6, RAND() )) )</f>
        <v>41</v>
      </c>
      <c r="K36" s="77">
        <f t="shared" ref="K36:K67" ca="1" si="23">InitialPopulationSize6 - SUM(J36,L36)</f>
        <v>10</v>
      </c>
      <c r="L36" s="63">
        <f t="shared" ref="L36:L67" ca="1" si="24">L35 + IF(K35=0, 0, CRITBINOM(K35, RecoveryRate6, RAND() ) )</f>
        <v>49</v>
      </c>
      <c r="N36" s="62">
        <f t="shared" ref="N36:N67" ca="1" si="25">N35 - IF(N35*O35 = 0, 0, MIN(N35, CRITBINOM(N35*O35, TransmissionRate6, RAND() )) )</f>
        <v>51</v>
      </c>
      <c r="O36" s="77">
        <f t="shared" ref="O36:O67" ca="1" si="26">InitialPopulationSize6 - SUM(N36,P36)</f>
        <v>4</v>
      </c>
      <c r="P36" s="63">
        <f t="shared" ref="P36:P67" ca="1" si="27">P35 + IF(O35=0, 0, CRITBINOM(O35, RecoveryRate6, RAND() ) )</f>
        <v>45</v>
      </c>
      <c r="R36" s="62">
        <f t="shared" ref="R36:R67" ca="1" si="28">R35 - IF(R35*S35 = 0, 0, MIN(R35, CRITBINOM(R35*S35, TransmissionRate6, RAND() )) )</f>
        <v>16</v>
      </c>
      <c r="S36" s="77">
        <f t="shared" ref="S36:S67" ca="1" si="29">InitialPopulationSize6 - SUM(R36,T36)</f>
        <v>14</v>
      </c>
      <c r="T36" s="63">
        <f t="shared" ref="T36:T67" ca="1" si="30">T35 + IF(S35=0, 0, CRITBINOM(S35, RecoveryRate6, RAND() ) )</f>
        <v>70</v>
      </c>
      <c r="W36" s="9"/>
      <c r="X36" s="9"/>
      <c r="Y36" s="9"/>
      <c r="Z36" s="9"/>
      <c r="AA36" s="9"/>
      <c r="AB36" s="9"/>
    </row>
    <row r="37" spans="1:28">
      <c r="A37" s="22">
        <f t="shared" si="0"/>
        <v>34</v>
      </c>
      <c r="B37" s="62">
        <f t="shared" si="16"/>
        <v>30.269773880125925</v>
      </c>
      <c r="C37" s="77">
        <f t="shared" si="17"/>
        <v>7.4199226520107153</v>
      </c>
      <c r="D37" s="63">
        <f t="shared" si="18"/>
        <v>62.310303467863363</v>
      </c>
      <c r="E37" s="90"/>
      <c r="F37" s="62">
        <f t="shared" ca="1" si="19"/>
        <v>97</v>
      </c>
      <c r="G37" s="77">
        <f t="shared" ca="1" si="20"/>
        <v>0</v>
      </c>
      <c r="H37" s="63">
        <f t="shared" ca="1" si="21"/>
        <v>3</v>
      </c>
      <c r="J37" s="62">
        <f t="shared" ca="1" si="22"/>
        <v>39</v>
      </c>
      <c r="K37" s="77">
        <f t="shared" ca="1" si="23"/>
        <v>7</v>
      </c>
      <c r="L37" s="63">
        <f t="shared" ca="1" si="24"/>
        <v>54</v>
      </c>
      <c r="N37" s="62">
        <f t="shared" ca="1" si="25"/>
        <v>51</v>
      </c>
      <c r="O37" s="77">
        <f t="shared" ca="1" si="26"/>
        <v>4</v>
      </c>
      <c r="P37" s="63">
        <f t="shared" ca="1" si="27"/>
        <v>45</v>
      </c>
      <c r="R37" s="62">
        <f t="shared" ca="1" si="28"/>
        <v>15</v>
      </c>
      <c r="S37" s="77">
        <f t="shared" ca="1" si="29"/>
        <v>14</v>
      </c>
      <c r="T37" s="63">
        <f t="shared" ca="1" si="30"/>
        <v>71</v>
      </c>
      <c r="W37" s="9"/>
      <c r="X37" s="9"/>
      <c r="Y37" s="9"/>
      <c r="Z37" s="9"/>
      <c r="AA37" s="9"/>
      <c r="AB37" s="9"/>
    </row>
    <row r="38" spans="1:28">
      <c r="A38" s="22">
        <f t="shared" si="0"/>
        <v>35</v>
      </c>
      <c r="B38" s="62">
        <f t="shared" si="16"/>
        <v>29.528595923207444</v>
      </c>
      <c r="C38" s="77">
        <f t="shared" si="17"/>
        <v>6.8255145315672694</v>
      </c>
      <c r="D38" s="63">
        <f t="shared" si="18"/>
        <v>63.645889545225295</v>
      </c>
      <c r="E38" s="90"/>
      <c r="F38" s="62">
        <f t="shared" ca="1" si="19"/>
        <v>97</v>
      </c>
      <c r="G38" s="77">
        <f t="shared" ca="1" si="20"/>
        <v>0</v>
      </c>
      <c r="H38" s="63">
        <f t="shared" ca="1" si="21"/>
        <v>3</v>
      </c>
      <c r="J38" s="62">
        <f t="shared" ca="1" si="22"/>
        <v>38</v>
      </c>
      <c r="K38" s="77">
        <f t="shared" ca="1" si="23"/>
        <v>7</v>
      </c>
      <c r="L38" s="63">
        <f t="shared" ca="1" si="24"/>
        <v>55</v>
      </c>
      <c r="N38" s="62">
        <f t="shared" ca="1" si="25"/>
        <v>51</v>
      </c>
      <c r="O38" s="77">
        <f t="shared" ca="1" si="26"/>
        <v>3</v>
      </c>
      <c r="P38" s="63">
        <f t="shared" ca="1" si="27"/>
        <v>46</v>
      </c>
      <c r="R38" s="62">
        <f t="shared" ca="1" si="28"/>
        <v>13</v>
      </c>
      <c r="S38" s="77">
        <f t="shared" ca="1" si="29"/>
        <v>14</v>
      </c>
      <c r="T38" s="63">
        <f t="shared" ca="1" si="30"/>
        <v>73</v>
      </c>
      <c r="W38" s="9"/>
      <c r="X38" s="9"/>
      <c r="Y38" s="9"/>
      <c r="Z38" s="9"/>
      <c r="AA38" s="9"/>
      <c r="AB38" s="9"/>
    </row>
    <row r="39" spans="1:28">
      <c r="A39" s="22">
        <f t="shared" si="0"/>
        <v>36</v>
      </c>
      <c r="B39" s="62">
        <f t="shared" si="16"/>
        <v>28.863487983324365</v>
      </c>
      <c r="C39" s="77">
        <f t="shared" si="17"/>
        <v>6.2620298557682412</v>
      </c>
      <c r="D39" s="63">
        <f t="shared" si="18"/>
        <v>64.874482160907405</v>
      </c>
      <c r="E39" s="90"/>
      <c r="F39" s="62">
        <f t="shared" ca="1" si="19"/>
        <v>97</v>
      </c>
      <c r="G39" s="77">
        <f t="shared" ca="1" si="20"/>
        <v>0</v>
      </c>
      <c r="H39" s="63">
        <f t="shared" ca="1" si="21"/>
        <v>3</v>
      </c>
      <c r="J39" s="62">
        <f t="shared" ca="1" si="22"/>
        <v>36</v>
      </c>
      <c r="K39" s="77">
        <f t="shared" ca="1" si="23"/>
        <v>8</v>
      </c>
      <c r="L39" s="63">
        <f t="shared" ca="1" si="24"/>
        <v>56</v>
      </c>
      <c r="N39" s="62">
        <f t="shared" ca="1" si="25"/>
        <v>50</v>
      </c>
      <c r="O39" s="77">
        <f t="shared" ca="1" si="26"/>
        <v>4</v>
      </c>
      <c r="P39" s="63">
        <f t="shared" ca="1" si="27"/>
        <v>46</v>
      </c>
      <c r="R39" s="62">
        <f t="shared" ca="1" si="28"/>
        <v>12</v>
      </c>
      <c r="S39" s="77">
        <f t="shared" ca="1" si="29"/>
        <v>13</v>
      </c>
      <c r="T39" s="63">
        <f t="shared" ca="1" si="30"/>
        <v>75</v>
      </c>
      <c r="W39" s="9"/>
      <c r="X39" s="9"/>
      <c r="Y39" s="9"/>
      <c r="Z39" s="9"/>
      <c r="AA39" s="9"/>
      <c r="AB39" s="9"/>
    </row>
    <row r="40" spans="1:28">
      <c r="A40" s="22">
        <f t="shared" si="0"/>
        <v>37</v>
      </c>
      <c r="B40" s="62">
        <f t="shared" si="16"/>
        <v>28.267032705796854</v>
      </c>
      <c r="C40" s="77">
        <f t="shared" si="17"/>
        <v>5.7313197592574685</v>
      </c>
      <c r="D40" s="63">
        <f t="shared" si="18"/>
        <v>66.00164753494569</v>
      </c>
      <c r="E40" s="90"/>
      <c r="F40" s="62">
        <f t="shared" ca="1" si="19"/>
        <v>97</v>
      </c>
      <c r="G40" s="77">
        <f t="shared" ca="1" si="20"/>
        <v>0</v>
      </c>
      <c r="H40" s="63">
        <f t="shared" ca="1" si="21"/>
        <v>3</v>
      </c>
      <c r="J40" s="62">
        <f t="shared" ca="1" si="22"/>
        <v>35</v>
      </c>
      <c r="K40" s="77">
        <f t="shared" ca="1" si="23"/>
        <v>8</v>
      </c>
      <c r="L40" s="63">
        <f t="shared" ca="1" si="24"/>
        <v>57</v>
      </c>
      <c r="N40" s="62">
        <f t="shared" ca="1" si="25"/>
        <v>50</v>
      </c>
      <c r="O40" s="77">
        <f t="shared" ca="1" si="26"/>
        <v>2</v>
      </c>
      <c r="P40" s="63">
        <f t="shared" ca="1" si="27"/>
        <v>48</v>
      </c>
      <c r="R40" s="62">
        <f t="shared" ca="1" si="28"/>
        <v>12</v>
      </c>
      <c r="S40" s="77">
        <f t="shared" ca="1" si="29"/>
        <v>11</v>
      </c>
      <c r="T40" s="63">
        <f t="shared" ca="1" si="30"/>
        <v>77</v>
      </c>
      <c r="W40" s="9"/>
      <c r="X40" s="9"/>
      <c r="Y40" s="9"/>
      <c r="Z40" s="9"/>
      <c r="AA40" s="9"/>
      <c r="AB40" s="9"/>
    </row>
    <row r="41" spans="1:28">
      <c r="A41" s="22">
        <f t="shared" si="0"/>
        <v>38</v>
      </c>
      <c r="B41" s="62">
        <f t="shared" si="16"/>
        <v>27.732408275625229</v>
      </c>
      <c r="C41" s="77">
        <f t="shared" si="17"/>
        <v>5.2343066327627499</v>
      </c>
      <c r="D41" s="63">
        <f t="shared" si="18"/>
        <v>67.033285091612029</v>
      </c>
      <c r="E41" s="90"/>
      <c r="F41" s="62">
        <f t="shared" ca="1" si="19"/>
        <v>97</v>
      </c>
      <c r="G41" s="77">
        <f t="shared" ca="1" si="20"/>
        <v>0</v>
      </c>
      <c r="H41" s="63">
        <f t="shared" ca="1" si="21"/>
        <v>3</v>
      </c>
      <c r="J41" s="62">
        <f t="shared" ca="1" si="22"/>
        <v>35</v>
      </c>
      <c r="K41" s="77">
        <f t="shared" ca="1" si="23"/>
        <v>8</v>
      </c>
      <c r="L41" s="63">
        <f t="shared" ca="1" si="24"/>
        <v>57</v>
      </c>
      <c r="N41" s="62">
        <f t="shared" ca="1" si="25"/>
        <v>50</v>
      </c>
      <c r="O41" s="77">
        <f t="shared" ca="1" si="26"/>
        <v>1</v>
      </c>
      <c r="P41" s="63">
        <f t="shared" ca="1" si="27"/>
        <v>49</v>
      </c>
      <c r="R41" s="62">
        <f t="shared" ca="1" si="28"/>
        <v>12</v>
      </c>
      <c r="S41" s="77">
        <f t="shared" ca="1" si="29"/>
        <v>9</v>
      </c>
      <c r="T41" s="63">
        <f t="shared" ca="1" si="30"/>
        <v>79</v>
      </c>
      <c r="W41" s="9"/>
      <c r="X41" s="9"/>
      <c r="Y41" s="9"/>
      <c r="Z41" s="9"/>
      <c r="AA41" s="9"/>
      <c r="AB41" s="9"/>
    </row>
    <row r="42" spans="1:28">
      <c r="A42" s="22">
        <f t="shared" si="0"/>
        <v>39</v>
      </c>
      <c r="B42" s="62">
        <f t="shared" si="16"/>
        <v>27.253380511312582</v>
      </c>
      <c r="C42" s="77">
        <f t="shared" si="17"/>
        <v>4.7711592031781009</v>
      </c>
      <c r="D42" s="63">
        <f t="shared" si="18"/>
        <v>67.975460285509328</v>
      </c>
      <c r="E42" s="90"/>
      <c r="F42" s="62">
        <f t="shared" ca="1" si="19"/>
        <v>97</v>
      </c>
      <c r="G42" s="77">
        <f t="shared" ca="1" si="20"/>
        <v>0</v>
      </c>
      <c r="H42" s="63">
        <f t="shared" ca="1" si="21"/>
        <v>3</v>
      </c>
      <c r="J42" s="62">
        <f t="shared" ca="1" si="22"/>
        <v>34</v>
      </c>
      <c r="K42" s="77">
        <f t="shared" ca="1" si="23"/>
        <v>8</v>
      </c>
      <c r="L42" s="63">
        <f t="shared" ca="1" si="24"/>
        <v>58</v>
      </c>
      <c r="N42" s="62">
        <f t="shared" ca="1" si="25"/>
        <v>50</v>
      </c>
      <c r="O42" s="77">
        <f t="shared" ca="1" si="26"/>
        <v>1</v>
      </c>
      <c r="P42" s="63">
        <f t="shared" ca="1" si="27"/>
        <v>49</v>
      </c>
      <c r="R42" s="62">
        <f t="shared" ca="1" si="28"/>
        <v>11</v>
      </c>
      <c r="S42" s="77">
        <f t="shared" ca="1" si="29"/>
        <v>8</v>
      </c>
      <c r="T42" s="63">
        <f t="shared" ca="1" si="30"/>
        <v>81</v>
      </c>
    </row>
    <row r="43" spans="1:28">
      <c r="A43" s="22">
        <f t="shared" si="0"/>
        <v>40</v>
      </c>
      <c r="B43" s="62">
        <f t="shared" si="16"/>
        <v>26.824280794406512</v>
      </c>
      <c r="C43" s="77">
        <f t="shared" si="17"/>
        <v>4.3414502635121135</v>
      </c>
      <c r="D43" s="63">
        <f t="shared" si="18"/>
        <v>68.83426894208138</v>
      </c>
      <c r="E43" s="90"/>
      <c r="F43" s="62">
        <f t="shared" ca="1" si="19"/>
        <v>97</v>
      </c>
      <c r="G43" s="77">
        <f t="shared" ca="1" si="20"/>
        <v>0</v>
      </c>
      <c r="H43" s="63">
        <f t="shared" ca="1" si="21"/>
        <v>3</v>
      </c>
      <c r="J43" s="62">
        <f t="shared" ca="1" si="22"/>
        <v>33</v>
      </c>
      <c r="K43" s="77">
        <f t="shared" ca="1" si="23"/>
        <v>7</v>
      </c>
      <c r="L43" s="63">
        <f t="shared" ca="1" si="24"/>
        <v>60</v>
      </c>
      <c r="N43" s="62">
        <f t="shared" ca="1" si="25"/>
        <v>50</v>
      </c>
      <c r="O43" s="77">
        <f t="shared" ca="1" si="26"/>
        <v>1</v>
      </c>
      <c r="P43" s="63">
        <f t="shared" ca="1" si="27"/>
        <v>49</v>
      </c>
      <c r="R43" s="62">
        <f t="shared" ca="1" si="28"/>
        <v>11</v>
      </c>
      <c r="S43" s="77">
        <f t="shared" ca="1" si="29"/>
        <v>6</v>
      </c>
      <c r="T43" s="63">
        <f t="shared" ca="1" si="30"/>
        <v>83</v>
      </c>
    </row>
    <row r="44" spans="1:28">
      <c r="A44" s="22">
        <f t="shared" si="0"/>
        <v>41</v>
      </c>
      <c r="B44" s="62">
        <f t="shared" si="16"/>
        <v>26.439975067359295</v>
      </c>
      <c r="C44" s="77">
        <f t="shared" si="17"/>
        <v>3.9442949431271499</v>
      </c>
      <c r="D44" s="63">
        <f t="shared" si="18"/>
        <v>69.615729989513554</v>
      </c>
      <c r="E44" s="90"/>
      <c r="F44" s="62">
        <f t="shared" ca="1" si="19"/>
        <v>97</v>
      </c>
      <c r="G44" s="77">
        <f t="shared" ca="1" si="20"/>
        <v>0</v>
      </c>
      <c r="H44" s="63">
        <f t="shared" ca="1" si="21"/>
        <v>3</v>
      </c>
      <c r="J44" s="62">
        <f t="shared" ca="1" si="22"/>
        <v>33</v>
      </c>
      <c r="K44" s="77">
        <f t="shared" ca="1" si="23"/>
        <v>6</v>
      </c>
      <c r="L44" s="63">
        <f t="shared" ca="1" si="24"/>
        <v>61</v>
      </c>
      <c r="N44" s="62">
        <f t="shared" ca="1" si="25"/>
        <v>50</v>
      </c>
      <c r="O44" s="77">
        <f t="shared" ca="1" si="26"/>
        <v>1</v>
      </c>
      <c r="P44" s="63">
        <f t="shared" ca="1" si="27"/>
        <v>49</v>
      </c>
      <c r="R44" s="62">
        <f t="shared" ca="1" si="28"/>
        <v>11</v>
      </c>
      <c r="S44" s="77">
        <f t="shared" ca="1" si="29"/>
        <v>4</v>
      </c>
      <c r="T44" s="63">
        <f t="shared" ca="1" si="30"/>
        <v>85</v>
      </c>
    </row>
    <row r="45" spans="1:28">
      <c r="A45" s="22">
        <f t="shared" si="0"/>
        <v>42</v>
      </c>
      <c r="B45" s="62">
        <f t="shared" si="16"/>
        <v>26.095827769509139</v>
      </c>
      <c r="C45" s="77">
        <f t="shared" si="17"/>
        <v>3.5784691512144202</v>
      </c>
      <c r="D45" s="63">
        <f t="shared" si="18"/>
        <v>70.325703079276437</v>
      </c>
      <c r="E45" s="90"/>
      <c r="F45" s="62">
        <f t="shared" ca="1" si="19"/>
        <v>97</v>
      </c>
      <c r="G45" s="77">
        <f t="shared" ca="1" si="20"/>
        <v>0</v>
      </c>
      <c r="H45" s="63">
        <f t="shared" ca="1" si="21"/>
        <v>3</v>
      </c>
      <c r="J45" s="62">
        <f t="shared" ca="1" si="22"/>
        <v>31</v>
      </c>
      <c r="K45" s="77">
        <f t="shared" ca="1" si="23"/>
        <v>8</v>
      </c>
      <c r="L45" s="63">
        <f t="shared" ca="1" si="24"/>
        <v>61</v>
      </c>
      <c r="N45" s="62">
        <f t="shared" ca="1" si="25"/>
        <v>48</v>
      </c>
      <c r="O45" s="77">
        <f t="shared" ca="1" si="26"/>
        <v>2</v>
      </c>
      <c r="P45" s="63">
        <f t="shared" ca="1" si="27"/>
        <v>50</v>
      </c>
      <c r="R45" s="62">
        <f t="shared" ca="1" si="28"/>
        <v>11</v>
      </c>
      <c r="S45" s="77">
        <f t="shared" ca="1" si="29"/>
        <v>4</v>
      </c>
      <c r="T45" s="63">
        <f t="shared" ca="1" si="30"/>
        <v>85</v>
      </c>
    </row>
    <row r="46" spans="1:28">
      <c r="A46" s="22">
        <f t="shared" si="0"/>
        <v>43</v>
      </c>
      <c r="B46" s="62">
        <f t="shared" si="16"/>
        <v>25.787663491168782</v>
      </c>
      <c r="C46" s="77">
        <f t="shared" si="17"/>
        <v>3.2425089823361817</v>
      </c>
      <c r="D46" s="63">
        <f t="shared" si="18"/>
        <v>70.969827526495038</v>
      </c>
      <c r="E46" s="90"/>
      <c r="F46" s="62">
        <f t="shared" ca="1" si="19"/>
        <v>97</v>
      </c>
      <c r="G46" s="77">
        <f t="shared" ca="1" si="20"/>
        <v>0</v>
      </c>
      <c r="H46" s="63">
        <f t="shared" ca="1" si="21"/>
        <v>3</v>
      </c>
      <c r="J46" s="62">
        <f t="shared" ca="1" si="22"/>
        <v>31</v>
      </c>
      <c r="K46" s="77">
        <f t="shared" ca="1" si="23"/>
        <v>7</v>
      </c>
      <c r="L46" s="63">
        <f t="shared" ca="1" si="24"/>
        <v>62</v>
      </c>
      <c r="N46" s="62">
        <f t="shared" ca="1" si="25"/>
        <v>48</v>
      </c>
      <c r="O46" s="77">
        <f t="shared" ca="1" si="26"/>
        <v>2</v>
      </c>
      <c r="P46" s="63">
        <f t="shared" ca="1" si="27"/>
        <v>50</v>
      </c>
      <c r="R46" s="62">
        <f t="shared" ca="1" si="28"/>
        <v>11</v>
      </c>
      <c r="S46" s="77">
        <f t="shared" ca="1" si="29"/>
        <v>4</v>
      </c>
      <c r="T46" s="63">
        <f t="shared" ca="1" si="30"/>
        <v>85</v>
      </c>
    </row>
    <row r="47" spans="1:28">
      <c r="A47" s="22">
        <f t="shared" si="0"/>
        <v>44</v>
      </c>
      <c r="B47" s="62">
        <f t="shared" si="16"/>
        <v>25.511728280506976</v>
      </c>
      <c r="C47" s="77">
        <f t="shared" si="17"/>
        <v>2.9347925761774754</v>
      </c>
      <c r="D47" s="63">
        <f t="shared" si="18"/>
        <v>71.553479143315556</v>
      </c>
      <c r="E47" s="90"/>
      <c r="F47" s="62">
        <f t="shared" ca="1" si="19"/>
        <v>97</v>
      </c>
      <c r="G47" s="77">
        <f t="shared" ca="1" si="20"/>
        <v>0</v>
      </c>
      <c r="H47" s="63">
        <f t="shared" ca="1" si="21"/>
        <v>3</v>
      </c>
      <c r="J47" s="62">
        <f t="shared" ca="1" si="22"/>
        <v>31</v>
      </c>
      <c r="K47" s="77">
        <f t="shared" ca="1" si="23"/>
        <v>7</v>
      </c>
      <c r="L47" s="63">
        <f t="shared" ca="1" si="24"/>
        <v>62</v>
      </c>
      <c r="N47" s="62">
        <f t="shared" ca="1" si="25"/>
        <v>47</v>
      </c>
      <c r="O47" s="77">
        <f t="shared" ca="1" si="26"/>
        <v>3</v>
      </c>
      <c r="P47" s="63">
        <f t="shared" ca="1" si="27"/>
        <v>50</v>
      </c>
      <c r="R47" s="62">
        <f t="shared" ca="1" si="28"/>
        <v>11</v>
      </c>
      <c r="S47" s="77">
        <f t="shared" ca="1" si="29"/>
        <v>4</v>
      </c>
      <c r="T47" s="63">
        <f t="shared" ca="1" si="30"/>
        <v>85</v>
      </c>
    </row>
    <row r="48" spans="1:28">
      <c r="A48" s="22">
        <f t="shared" si="0"/>
        <v>45</v>
      </c>
      <c r="B48" s="62">
        <f t="shared" si="16"/>
        <v>25.264651898988781</v>
      </c>
      <c r="C48" s="77">
        <f t="shared" si="17"/>
        <v>2.6536062939837226</v>
      </c>
      <c r="D48" s="63">
        <f t="shared" si="18"/>
        <v>72.081741807027498</v>
      </c>
      <c r="E48" s="90"/>
      <c r="F48" s="62">
        <f t="shared" ca="1" si="19"/>
        <v>97</v>
      </c>
      <c r="G48" s="77">
        <f t="shared" ca="1" si="20"/>
        <v>0</v>
      </c>
      <c r="H48" s="63">
        <f t="shared" ca="1" si="21"/>
        <v>3</v>
      </c>
      <c r="J48" s="62">
        <f t="shared" ca="1" si="22"/>
        <v>30</v>
      </c>
      <c r="K48" s="77">
        <f t="shared" ca="1" si="23"/>
        <v>4</v>
      </c>
      <c r="L48" s="63">
        <f t="shared" ca="1" si="24"/>
        <v>66</v>
      </c>
      <c r="N48" s="62">
        <f t="shared" ca="1" si="25"/>
        <v>47</v>
      </c>
      <c r="O48" s="77">
        <f t="shared" ca="1" si="26"/>
        <v>3</v>
      </c>
      <c r="P48" s="63">
        <f t="shared" ca="1" si="27"/>
        <v>50</v>
      </c>
      <c r="R48" s="62">
        <f t="shared" ca="1" si="28"/>
        <v>11</v>
      </c>
      <c r="S48" s="77">
        <f t="shared" ca="1" si="29"/>
        <v>4</v>
      </c>
      <c r="T48" s="63">
        <f t="shared" ca="1" si="30"/>
        <v>85</v>
      </c>
    </row>
    <row r="49" spans="1:20">
      <c r="A49" s="22">
        <f t="shared" si="0"/>
        <v>46</v>
      </c>
      <c r="B49" s="62">
        <f t="shared" si="16"/>
        <v>25.043411849317049</v>
      </c>
      <c r="C49" s="77">
        <f t="shared" si="17"/>
        <v>2.3971972107383852</v>
      </c>
      <c r="D49" s="63">
        <f t="shared" si="18"/>
        <v>72.559390939944564</v>
      </c>
      <c r="E49" s="90"/>
      <c r="F49" s="62">
        <f t="shared" ca="1" si="19"/>
        <v>97</v>
      </c>
      <c r="G49" s="77">
        <f t="shared" ca="1" si="20"/>
        <v>0</v>
      </c>
      <c r="H49" s="63">
        <f t="shared" ca="1" si="21"/>
        <v>3</v>
      </c>
      <c r="J49" s="62">
        <f t="shared" ca="1" si="22"/>
        <v>30</v>
      </c>
      <c r="K49" s="77">
        <f t="shared" ca="1" si="23"/>
        <v>4</v>
      </c>
      <c r="L49" s="63">
        <f t="shared" ca="1" si="24"/>
        <v>66</v>
      </c>
      <c r="N49" s="62">
        <f t="shared" ca="1" si="25"/>
        <v>47</v>
      </c>
      <c r="O49" s="77">
        <f t="shared" ca="1" si="26"/>
        <v>3</v>
      </c>
      <c r="P49" s="63">
        <f t="shared" ca="1" si="27"/>
        <v>50</v>
      </c>
      <c r="R49" s="62">
        <f t="shared" ca="1" si="28"/>
        <v>11</v>
      </c>
      <c r="S49" s="77">
        <f t="shared" ca="1" si="29"/>
        <v>4</v>
      </c>
      <c r="T49" s="63">
        <f t="shared" ca="1" si="30"/>
        <v>85</v>
      </c>
    </row>
    <row r="50" spans="1:20">
      <c r="A50" s="22">
        <f t="shared" si="0"/>
        <v>47</v>
      </c>
      <c r="B50" s="62">
        <f t="shared" si="16"/>
        <v>24.845299659109617</v>
      </c>
      <c r="C50" s="77">
        <f t="shared" si="17"/>
        <v>2.1638139030129091</v>
      </c>
      <c r="D50" s="63">
        <f t="shared" si="18"/>
        <v>72.990886437877478</v>
      </c>
      <c r="E50" s="90"/>
      <c r="F50" s="62">
        <f t="shared" ca="1" si="19"/>
        <v>97</v>
      </c>
      <c r="G50" s="77">
        <f t="shared" ca="1" si="20"/>
        <v>0</v>
      </c>
      <c r="H50" s="63">
        <f t="shared" ca="1" si="21"/>
        <v>3</v>
      </c>
      <c r="J50" s="62">
        <f t="shared" ca="1" si="22"/>
        <v>29</v>
      </c>
      <c r="K50" s="77">
        <f t="shared" ca="1" si="23"/>
        <v>4</v>
      </c>
      <c r="L50" s="63">
        <f t="shared" ca="1" si="24"/>
        <v>67</v>
      </c>
      <c r="N50" s="62">
        <f t="shared" ca="1" si="25"/>
        <v>46</v>
      </c>
      <c r="O50" s="77">
        <f t="shared" ca="1" si="26"/>
        <v>4</v>
      </c>
      <c r="P50" s="63">
        <f t="shared" ca="1" si="27"/>
        <v>50</v>
      </c>
      <c r="R50" s="62">
        <f t="shared" ca="1" si="28"/>
        <v>11</v>
      </c>
      <c r="S50" s="77">
        <f t="shared" ca="1" si="29"/>
        <v>4</v>
      </c>
      <c r="T50" s="63">
        <f t="shared" ca="1" si="30"/>
        <v>85</v>
      </c>
    </row>
    <row r="51" spans="1:20">
      <c r="A51" s="22">
        <f t="shared" si="0"/>
        <v>48</v>
      </c>
      <c r="B51" s="62">
        <f t="shared" si="16"/>
        <v>24.667889663180837</v>
      </c>
      <c r="C51" s="77">
        <f t="shared" si="17"/>
        <v>1.9517373963993663</v>
      </c>
      <c r="D51" s="63">
        <f t="shared" si="18"/>
        <v>73.380372940419804</v>
      </c>
      <c r="E51" s="90"/>
      <c r="F51" s="62">
        <f t="shared" ca="1" si="19"/>
        <v>97</v>
      </c>
      <c r="G51" s="77">
        <f t="shared" ca="1" si="20"/>
        <v>0</v>
      </c>
      <c r="H51" s="63">
        <f t="shared" ca="1" si="21"/>
        <v>3</v>
      </c>
      <c r="J51" s="62">
        <f t="shared" ca="1" si="22"/>
        <v>29</v>
      </c>
      <c r="K51" s="77">
        <f t="shared" ca="1" si="23"/>
        <v>4</v>
      </c>
      <c r="L51" s="63">
        <f t="shared" ca="1" si="24"/>
        <v>67</v>
      </c>
      <c r="N51" s="62">
        <f t="shared" ca="1" si="25"/>
        <v>46</v>
      </c>
      <c r="O51" s="77">
        <f t="shared" ca="1" si="26"/>
        <v>4</v>
      </c>
      <c r="P51" s="63">
        <f t="shared" ca="1" si="27"/>
        <v>50</v>
      </c>
      <c r="R51" s="62">
        <f t="shared" ca="1" si="28"/>
        <v>11</v>
      </c>
      <c r="S51" s="77">
        <f t="shared" ca="1" si="29"/>
        <v>3</v>
      </c>
      <c r="T51" s="63">
        <f t="shared" ca="1" si="30"/>
        <v>86</v>
      </c>
    </row>
    <row r="52" spans="1:20">
      <c r="A52" s="22">
        <f t="shared" si="0"/>
        <v>49</v>
      </c>
      <c r="B52" s="62">
        <f t="shared" si="16"/>
        <v>24.509010362119422</v>
      </c>
      <c r="C52" s="77">
        <f t="shared" si="17"/>
        <v>1.7593039661088956</v>
      </c>
      <c r="D52" s="63">
        <f t="shared" si="18"/>
        <v>73.731685671771686</v>
      </c>
      <c r="E52" s="90"/>
      <c r="F52" s="62">
        <f t="shared" ca="1" si="19"/>
        <v>97</v>
      </c>
      <c r="G52" s="77">
        <f t="shared" ca="1" si="20"/>
        <v>0</v>
      </c>
      <c r="H52" s="63">
        <f t="shared" ca="1" si="21"/>
        <v>3</v>
      </c>
      <c r="J52" s="62">
        <f t="shared" ca="1" si="22"/>
        <v>29</v>
      </c>
      <c r="K52" s="77">
        <f t="shared" ca="1" si="23"/>
        <v>3</v>
      </c>
      <c r="L52" s="63">
        <f t="shared" ca="1" si="24"/>
        <v>68</v>
      </c>
      <c r="N52" s="62">
        <f t="shared" ca="1" si="25"/>
        <v>45</v>
      </c>
      <c r="O52" s="77">
        <f t="shared" ca="1" si="26"/>
        <v>3</v>
      </c>
      <c r="P52" s="63">
        <f t="shared" ca="1" si="27"/>
        <v>52</v>
      </c>
      <c r="R52" s="62">
        <f t="shared" ca="1" si="28"/>
        <v>10</v>
      </c>
      <c r="S52" s="77">
        <f t="shared" ca="1" si="29"/>
        <v>4</v>
      </c>
      <c r="T52" s="63">
        <f t="shared" ca="1" si="30"/>
        <v>86</v>
      </c>
    </row>
    <row r="53" spans="1:20">
      <c r="A53" s="22">
        <f t="shared" si="0"/>
        <v>50</v>
      </c>
      <c r="B53" s="62">
        <f t="shared" si="16"/>
        <v>24.366718324972336</v>
      </c>
      <c r="C53" s="77">
        <f t="shared" si="17"/>
        <v>1.5849212893563807</v>
      </c>
      <c r="D53" s="63">
        <f t="shared" si="18"/>
        <v>74.048360385671288</v>
      </c>
      <c r="E53" s="90"/>
      <c r="F53" s="62">
        <f t="shared" ca="1" si="19"/>
        <v>97</v>
      </c>
      <c r="G53" s="77">
        <f t="shared" ca="1" si="20"/>
        <v>0</v>
      </c>
      <c r="H53" s="63">
        <f t="shared" ca="1" si="21"/>
        <v>3</v>
      </c>
      <c r="J53" s="62">
        <f t="shared" ca="1" si="22"/>
        <v>29</v>
      </c>
      <c r="K53" s="77">
        <f t="shared" ca="1" si="23"/>
        <v>3</v>
      </c>
      <c r="L53" s="63">
        <f t="shared" ca="1" si="24"/>
        <v>68</v>
      </c>
      <c r="N53" s="62">
        <f t="shared" ca="1" si="25"/>
        <v>45</v>
      </c>
      <c r="O53" s="77">
        <f t="shared" ca="1" si="26"/>
        <v>2</v>
      </c>
      <c r="P53" s="63">
        <f t="shared" ca="1" si="27"/>
        <v>53</v>
      </c>
      <c r="R53" s="62">
        <f t="shared" ca="1" si="28"/>
        <v>10</v>
      </c>
      <c r="S53" s="77">
        <f t="shared" ca="1" si="29"/>
        <v>4</v>
      </c>
      <c r="T53" s="63">
        <f t="shared" ca="1" si="30"/>
        <v>86</v>
      </c>
    </row>
    <row r="54" spans="1:20">
      <c r="A54" s="22">
        <f t="shared" si="0"/>
        <v>51</v>
      </c>
      <c r="B54" s="62">
        <f t="shared" si="16"/>
        <v>24.239274533909839</v>
      </c>
      <c r="C54" s="77">
        <f t="shared" si="17"/>
        <v>1.4270792483347285</v>
      </c>
      <c r="D54" s="63">
        <f t="shared" si="18"/>
        <v>74.33364621775543</v>
      </c>
      <c r="E54" s="90"/>
      <c r="F54" s="62">
        <f t="shared" ca="1" si="19"/>
        <v>97</v>
      </c>
      <c r="G54" s="77">
        <f t="shared" ca="1" si="20"/>
        <v>0</v>
      </c>
      <c r="H54" s="63">
        <f t="shared" ca="1" si="21"/>
        <v>3</v>
      </c>
      <c r="J54" s="62">
        <f t="shared" ca="1" si="22"/>
        <v>29</v>
      </c>
      <c r="K54" s="77">
        <f t="shared" ca="1" si="23"/>
        <v>3</v>
      </c>
      <c r="L54" s="63">
        <f t="shared" ca="1" si="24"/>
        <v>68</v>
      </c>
      <c r="N54" s="62">
        <f t="shared" ca="1" si="25"/>
        <v>43</v>
      </c>
      <c r="O54" s="77">
        <f t="shared" ca="1" si="26"/>
        <v>3</v>
      </c>
      <c r="P54" s="63">
        <f t="shared" ca="1" si="27"/>
        <v>54</v>
      </c>
      <c r="R54" s="62">
        <f t="shared" ca="1" si="28"/>
        <v>10</v>
      </c>
      <c r="S54" s="77">
        <f t="shared" ca="1" si="29"/>
        <v>3</v>
      </c>
      <c r="T54" s="63">
        <f t="shared" ca="1" si="30"/>
        <v>87</v>
      </c>
    </row>
    <row r="55" spans="1:20">
      <c r="A55" s="22">
        <f t="shared" si="0"/>
        <v>52</v>
      </c>
      <c r="B55" s="62">
        <f t="shared" si="16"/>
        <v>24.125123027159137</v>
      </c>
      <c r="C55" s="77">
        <f t="shared" si="17"/>
        <v>1.2843564903851803</v>
      </c>
      <c r="D55" s="63">
        <f t="shared" si="18"/>
        <v>74.590520482455688</v>
      </c>
      <c r="E55" s="90"/>
      <c r="F55" s="62">
        <f t="shared" ca="1" si="19"/>
        <v>97</v>
      </c>
      <c r="G55" s="77">
        <f t="shared" ca="1" si="20"/>
        <v>0</v>
      </c>
      <c r="H55" s="63">
        <f t="shared" ca="1" si="21"/>
        <v>3</v>
      </c>
      <c r="J55" s="62">
        <f t="shared" ca="1" si="22"/>
        <v>29</v>
      </c>
      <c r="K55" s="77">
        <f t="shared" ca="1" si="23"/>
        <v>2</v>
      </c>
      <c r="L55" s="63">
        <f t="shared" ca="1" si="24"/>
        <v>69</v>
      </c>
      <c r="N55" s="62">
        <f t="shared" ca="1" si="25"/>
        <v>42</v>
      </c>
      <c r="O55" s="77">
        <f t="shared" ca="1" si="26"/>
        <v>3</v>
      </c>
      <c r="P55" s="63">
        <f t="shared" ca="1" si="27"/>
        <v>55</v>
      </c>
      <c r="R55" s="62">
        <f t="shared" ca="1" si="28"/>
        <v>10</v>
      </c>
      <c r="S55" s="77">
        <f t="shared" ca="1" si="29"/>
        <v>2</v>
      </c>
      <c r="T55" s="63">
        <f t="shared" ca="1" si="30"/>
        <v>88</v>
      </c>
    </row>
    <row r="56" spans="1:20">
      <c r="A56" s="22">
        <f t="shared" si="0"/>
        <v>53</v>
      </c>
      <c r="B56" s="62">
        <f t="shared" si="16"/>
        <v>24.022871674632938</v>
      </c>
      <c r="C56" s="77">
        <f t="shared" si="17"/>
        <v>1.1554236746420481</v>
      </c>
      <c r="D56" s="63">
        <f t="shared" si="18"/>
        <v>74.821704650725025</v>
      </c>
      <c r="E56" s="90"/>
      <c r="F56" s="62">
        <f t="shared" ca="1" si="19"/>
        <v>97</v>
      </c>
      <c r="G56" s="77">
        <f t="shared" ca="1" si="20"/>
        <v>0</v>
      </c>
      <c r="H56" s="63">
        <f t="shared" ca="1" si="21"/>
        <v>3</v>
      </c>
      <c r="J56" s="62">
        <f t="shared" ca="1" si="22"/>
        <v>29</v>
      </c>
      <c r="K56" s="77">
        <f t="shared" ca="1" si="23"/>
        <v>2</v>
      </c>
      <c r="L56" s="63">
        <f t="shared" ca="1" si="24"/>
        <v>69</v>
      </c>
      <c r="N56" s="62">
        <f t="shared" ca="1" si="25"/>
        <v>41</v>
      </c>
      <c r="O56" s="77">
        <f t="shared" ca="1" si="26"/>
        <v>4</v>
      </c>
      <c r="P56" s="63">
        <f t="shared" ca="1" si="27"/>
        <v>55</v>
      </c>
      <c r="R56" s="62">
        <f t="shared" ca="1" si="28"/>
        <v>10</v>
      </c>
      <c r="S56" s="77">
        <f t="shared" ca="1" si="29"/>
        <v>2</v>
      </c>
      <c r="T56" s="63">
        <f t="shared" ca="1" si="30"/>
        <v>88</v>
      </c>
    </row>
    <row r="57" spans="1:20">
      <c r="A57" s="22">
        <f t="shared" si="0"/>
        <v>54</v>
      </c>
      <c r="B57" s="62">
        <f t="shared" si="16"/>
        <v>23.931274912235935</v>
      </c>
      <c r="C57" s="77">
        <f t="shared" si="17"/>
        <v>1.0390441756034834</v>
      </c>
      <c r="D57" s="63">
        <f t="shared" si="18"/>
        <v>75.029680912160586</v>
      </c>
      <c r="E57" s="90"/>
      <c r="F57" s="62">
        <f t="shared" ca="1" si="19"/>
        <v>97</v>
      </c>
      <c r="G57" s="77">
        <f t="shared" ca="1" si="20"/>
        <v>0</v>
      </c>
      <c r="H57" s="63">
        <f t="shared" ca="1" si="21"/>
        <v>3</v>
      </c>
      <c r="J57" s="62">
        <f t="shared" ca="1" si="22"/>
        <v>29</v>
      </c>
      <c r="K57" s="77">
        <f t="shared" ca="1" si="23"/>
        <v>2</v>
      </c>
      <c r="L57" s="63">
        <f t="shared" ca="1" si="24"/>
        <v>69</v>
      </c>
      <c r="N57" s="62">
        <f t="shared" ca="1" si="25"/>
        <v>41</v>
      </c>
      <c r="O57" s="77">
        <f t="shared" ca="1" si="26"/>
        <v>3</v>
      </c>
      <c r="P57" s="63">
        <f t="shared" ca="1" si="27"/>
        <v>56</v>
      </c>
      <c r="R57" s="62">
        <f t="shared" ca="1" si="28"/>
        <v>10</v>
      </c>
      <c r="S57" s="77">
        <f t="shared" ca="1" si="29"/>
        <v>2</v>
      </c>
      <c r="T57" s="63">
        <f t="shared" ca="1" si="30"/>
        <v>88</v>
      </c>
    </row>
    <row r="58" spans="1:20">
      <c r="A58" s="22">
        <f t="shared" si="0"/>
        <v>55</v>
      </c>
      <c r="B58" s="62">
        <f t="shared" si="16"/>
        <v>23.849218261255263</v>
      </c>
      <c r="C58" s="77">
        <f t="shared" si="17"/>
        <v>0.93407287497552716</v>
      </c>
      <c r="D58" s="63">
        <f t="shared" si="18"/>
        <v>75.216708863769213</v>
      </c>
      <c r="E58" s="90"/>
      <c r="F58" s="62">
        <f t="shared" ca="1" si="19"/>
        <v>97</v>
      </c>
      <c r="G58" s="77">
        <f t="shared" ca="1" si="20"/>
        <v>0</v>
      </c>
      <c r="H58" s="63">
        <f t="shared" ca="1" si="21"/>
        <v>3</v>
      </c>
      <c r="J58" s="62">
        <f t="shared" ca="1" si="22"/>
        <v>29</v>
      </c>
      <c r="K58" s="77">
        <f t="shared" ca="1" si="23"/>
        <v>2</v>
      </c>
      <c r="L58" s="63">
        <f t="shared" ca="1" si="24"/>
        <v>69</v>
      </c>
      <c r="N58" s="62">
        <f t="shared" ca="1" si="25"/>
        <v>41</v>
      </c>
      <c r="O58" s="77">
        <f t="shared" ca="1" si="26"/>
        <v>3</v>
      </c>
      <c r="P58" s="63">
        <f t="shared" ca="1" si="27"/>
        <v>56</v>
      </c>
      <c r="R58" s="62">
        <f t="shared" ca="1" si="28"/>
        <v>10</v>
      </c>
      <c r="S58" s="77">
        <f t="shared" ca="1" si="29"/>
        <v>2</v>
      </c>
      <c r="T58" s="63">
        <f t="shared" ca="1" si="30"/>
        <v>88</v>
      </c>
    </row>
    <row r="59" spans="1:20">
      <c r="A59" s="22">
        <f t="shared" si="0"/>
        <v>56</v>
      </c>
      <c r="B59" s="62">
        <f t="shared" si="16"/>
        <v>23.775704465293472</v>
      </c>
      <c r="C59" s="77">
        <f t="shared" si="17"/>
        <v>0.83945355344172379</v>
      </c>
      <c r="D59" s="63">
        <f t="shared" si="18"/>
        <v>75.384841981264813</v>
      </c>
      <c r="E59" s="90"/>
      <c r="F59" s="62">
        <f t="shared" ca="1" si="19"/>
        <v>97</v>
      </c>
      <c r="G59" s="77">
        <f t="shared" ca="1" si="20"/>
        <v>0</v>
      </c>
      <c r="H59" s="63">
        <f t="shared" ca="1" si="21"/>
        <v>3</v>
      </c>
      <c r="J59" s="62">
        <f t="shared" ca="1" si="22"/>
        <v>29</v>
      </c>
      <c r="K59" s="77">
        <f t="shared" ca="1" si="23"/>
        <v>2</v>
      </c>
      <c r="L59" s="63">
        <f t="shared" ca="1" si="24"/>
        <v>69</v>
      </c>
      <c r="N59" s="62">
        <f t="shared" ca="1" si="25"/>
        <v>40</v>
      </c>
      <c r="O59" s="77">
        <f t="shared" ca="1" si="26"/>
        <v>4</v>
      </c>
      <c r="P59" s="63">
        <f t="shared" ca="1" si="27"/>
        <v>56</v>
      </c>
      <c r="R59" s="62">
        <f t="shared" ca="1" si="28"/>
        <v>10</v>
      </c>
      <c r="S59" s="77">
        <f t="shared" ca="1" si="29"/>
        <v>2</v>
      </c>
      <c r="T59" s="63">
        <f t="shared" ca="1" si="30"/>
        <v>88</v>
      </c>
    </row>
    <row r="60" spans="1:20">
      <c r="A60" s="22">
        <f t="shared" si="0"/>
        <v>57</v>
      </c>
      <c r="B60" s="62">
        <f t="shared" si="16"/>
        <v>23.709841086616869</v>
      </c>
      <c r="C60" s="77">
        <f t="shared" si="17"/>
        <v>0.75421529249881736</v>
      </c>
      <c r="D60" s="63">
        <f t="shared" si="18"/>
        <v>75.535943620884325</v>
      </c>
      <c r="E60" s="90"/>
      <c r="F60" s="62">
        <f t="shared" ca="1" si="19"/>
        <v>97</v>
      </c>
      <c r="G60" s="77">
        <f t="shared" ca="1" si="20"/>
        <v>0</v>
      </c>
      <c r="H60" s="63">
        <f t="shared" ca="1" si="21"/>
        <v>3</v>
      </c>
      <c r="J60" s="62">
        <f t="shared" ca="1" si="22"/>
        <v>29</v>
      </c>
      <c r="K60" s="77">
        <f t="shared" ca="1" si="23"/>
        <v>1</v>
      </c>
      <c r="L60" s="63">
        <f t="shared" ca="1" si="24"/>
        <v>70</v>
      </c>
      <c r="N60" s="62">
        <f t="shared" ca="1" si="25"/>
        <v>40</v>
      </c>
      <c r="O60" s="77">
        <f t="shared" ca="1" si="26"/>
        <v>3</v>
      </c>
      <c r="P60" s="63">
        <f t="shared" ca="1" si="27"/>
        <v>57</v>
      </c>
      <c r="R60" s="62">
        <f t="shared" ca="1" si="28"/>
        <v>10</v>
      </c>
      <c r="S60" s="77">
        <f t="shared" ca="1" si="29"/>
        <v>2</v>
      </c>
      <c r="T60" s="63">
        <f t="shared" ca="1" si="30"/>
        <v>88</v>
      </c>
    </row>
    <row r="61" spans="1:20">
      <c r="A61" s="22">
        <f t="shared" si="0"/>
        <v>58</v>
      </c>
      <c r="B61" s="62">
        <f t="shared" si="16"/>
        <v>23.650829415007067</v>
      </c>
      <c r="C61" s="77">
        <f t="shared" si="17"/>
        <v>0.67746821145883285</v>
      </c>
      <c r="D61" s="63">
        <f t="shared" si="18"/>
        <v>75.671702373534117</v>
      </c>
      <c r="E61" s="90"/>
      <c r="F61" s="62">
        <f t="shared" ca="1" si="19"/>
        <v>97</v>
      </c>
      <c r="G61" s="77">
        <f t="shared" ca="1" si="20"/>
        <v>0</v>
      </c>
      <c r="H61" s="63">
        <f t="shared" ca="1" si="21"/>
        <v>3</v>
      </c>
      <c r="J61" s="62">
        <f t="shared" ca="1" si="22"/>
        <v>29</v>
      </c>
      <c r="K61" s="77">
        <f t="shared" ca="1" si="23"/>
        <v>1</v>
      </c>
      <c r="L61" s="63">
        <f t="shared" ca="1" si="24"/>
        <v>70</v>
      </c>
      <c r="N61" s="62">
        <f t="shared" ca="1" si="25"/>
        <v>40</v>
      </c>
      <c r="O61" s="77">
        <f t="shared" ca="1" si="26"/>
        <v>3</v>
      </c>
      <c r="P61" s="63">
        <f t="shared" ca="1" si="27"/>
        <v>57</v>
      </c>
      <c r="R61" s="62">
        <f t="shared" ca="1" si="28"/>
        <v>10</v>
      </c>
      <c r="S61" s="77">
        <f t="shared" ca="1" si="29"/>
        <v>1</v>
      </c>
      <c r="T61" s="63">
        <f t="shared" ca="1" si="30"/>
        <v>89</v>
      </c>
    </row>
    <row r="62" spans="1:20">
      <c r="A62" s="22">
        <f t="shared" si="0"/>
        <v>59</v>
      </c>
      <c r="B62" s="62">
        <f t="shared" si="16"/>
        <v>23.597954554166169</v>
      </c>
      <c r="C62" s="77">
        <f t="shared" si="17"/>
        <v>0.60839879423714216</v>
      </c>
      <c r="D62" s="63">
        <f t="shared" si="18"/>
        <v>75.793646651596703</v>
      </c>
      <c r="E62" s="90"/>
      <c r="F62" s="62">
        <f t="shared" ca="1" si="19"/>
        <v>97</v>
      </c>
      <c r="G62" s="77">
        <f t="shared" ca="1" si="20"/>
        <v>0</v>
      </c>
      <c r="H62" s="63">
        <f t="shared" ca="1" si="21"/>
        <v>3</v>
      </c>
      <c r="J62" s="62">
        <f t="shared" ca="1" si="22"/>
        <v>29</v>
      </c>
      <c r="K62" s="77">
        <f t="shared" ca="1" si="23"/>
        <v>1</v>
      </c>
      <c r="L62" s="63">
        <f t="shared" ca="1" si="24"/>
        <v>70</v>
      </c>
      <c r="N62" s="62">
        <f t="shared" ca="1" si="25"/>
        <v>40</v>
      </c>
      <c r="O62" s="77">
        <f t="shared" ca="1" si="26"/>
        <v>3</v>
      </c>
      <c r="P62" s="63">
        <f t="shared" ca="1" si="27"/>
        <v>57</v>
      </c>
      <c r="R62" s="62">
        <f t="shared" ca="1" si="28"/>
        <v>10</v>
      </c>
      <c r="S62" s="77">
        <f t="shared" ca="1" si="29"/>
        <v>1</v>
      </c>
      <c r="T62" s="63">
        <f t="shared" ca="1" si="30"/>
        <v>89</v>
      </c>
    </row>
    <row r="63" spans="1:20">
      <c r="A63" s="22">
        <f t="shared" si="0"/>
        <v>60</v>
      </c>
      <c r="B63" s="62">
        <f t="shared" si="16"/>
        <v>23.550576562745352</v>
      </c>
      <c r="C63" s="77">
        <f t="shared" si="17"/>
        <v>0.54626500269527456</v>
      </c>
      <c r="D63" s="63">
        <f t="shared" si="18"/>
        <v>75.903158434559387</v>
      </c>
      <c r="E63" s="90"/>
      <c r="F63" s="62">
        <f t="shared" ca="1" si="19"/>
        <v>97</v>
      </c>
      <c r="G63" s="77">
        <f t="shared" ca="1" si="20"/>
        <v>0</v>
      </c>
      <c r="H63" s="63">
        <f t="shared" ca="1" si="21"/>
        <v>3</v>
      </c>
      <c r="J63" s="62">
        <f t="shared" ca="1" si="22"/>
        <v>29</v>
      </c>
      <c r="K63" s="77">
        <f t="shared" ca="1" si="23"/>
        <v>0</v>
      </c>
      <c r="L63" s="63">
        <f t="shared" ca="1" si="24"/>
        <v>71</v>
      </c>
      <c r="N63" s="62">
        <f t="shared" ca="1" si="25"/>
        <v>40</v>
      </c>
      <c r="O63" s="77">
        <f t="shared" ca="1" si="26"/>
        <v>3</v>
      </c>
      <c r="P63" s="63">
        <f t="shared" ca="1" si="27"/>
        <v>57</v>
      </c>
      <c r="R63" s="62">
        <f t="shared" ca="1" si="28"/>
        <v>10</v>
      </c>
      <c r="S63" s="77">
        <f t="shared" ca="1" si="29"/>
        <v>1</v>
      </c>
      <c r="T63" s="63">
        <f t="shared" ca="1" si="30"/>
        <v>89</v>
      </c>
    </row>
    <row r="64" spans="1:20">
      <c r="A64" s="22">
        <f t="shared" si="0"/>
        <v>61</v>
      </c>
      <c r="B64" s="62">
        <f t="shared" si="16"/>
        <v>23.508122538705926</v>
      </c>
      <c r="C64" s="77">
        <f t="shared" si="17"/>
        <v>0.49039132624955228</v>
      </c>
      <c r="D64" s="63">
        <f t="shared" si="18"/>
        <v>76.00148613504453</v>
      </c>
      <c r="E64" s="90"/>
      <c r="F64" s="62">
        <f t="shared" ca="1" si="19"/>
        <v>97</v>
      </c>
      <c r="G64" s="77">
        <f t="shared" ca="1" si="20"/>
        <v>0</v>
      </c>
      <c r="H64" s="63">
        <f t="shared" ca="1" si="21"/>
        <v>3</v>
      </c>
      <c r="J64" s="62">
        <f t="shared" ca="1" si="22"/>
        <v>29</v>
      </c>
      <c r="K64" s="77">
        <f t="shared" ca="1" si="23"/>
        <v>0</v>
      </c>
      <c r="L64" s="63">
        <f t="shared" ca="1" si="24"/>
        <v>71</v>
      </c>
      <c r="N64" s="62">
        <f t="shared" ca="1" si="25"/>
        <v>40</v>
      </c>
      <c r="O64" s="77">
        <f t="shared" ca="1" si="26"/>
        <v>3</v>
      </c>
      <c r="P64" s="63">
        <f t="shared" ca="1" si="27"/>
        <v>57</v>
      </c>
      <c r="R64" s="62">
        <f t="shared" ca="1" si="28"/>
        <v>10</v>
      </c>
      <c r="S64" s="77">
        <f t="shared" ca="1" si="29"/>
        <v>1</v>
      </c>
      <c r="T64" s="63">
        <f t="shared" ca="1" si="30"/>
        <v>89</v>
      </c>
    </row>
    <row r="65" spans="1:20">
      <c r="A65" s="22">
        <f t="shared" si="0"/>
        <v>62</v>
      </c>
      <c r="B65" s="62">
        <f t="shared" si="16"/>
        <v>23.470079546720928</v>
      </c>
      <c r="C65" s="77">
        <f t="shared" si="17"/>
        <v>0.44016387950962971</v>
      </c>
      <c r="D65" s="63">
        <f t="shared" si="18"/>
        <v>76.089756573769449</v>
      </c>
      <c r="E65" s="90"/>
      <c r="F65" s="62">
        <f t="shared" ca="1" si="19"/>
        <v>97</v>
      </c>
      <c r="G65" s="77">
        <f t="shared" ca="1" si="20"/>
        <v>0</v>
      </c>
      <c r="H65" s="63">
        <f t="shared" ca="1" si="21"/>
        <v>3</v>
      </c>
      <c r="J65" s="62">
        <f t="shared" ca="1" si="22"/>
        <v>29</v>
      </c>
      <c r="K65" s="77">
        <f t="shared" ca="1" si="23"/>
        <v>0</v>
      </c>
      <c r="L65" s="63">
        <f t="shared" ca="1" si="24"/>
        <v>71</v>
      </c>
      <c r="N65" s="62">
        <f t="shared" ca="1" si="25"/>
        <v>40</v>
      </c>
      <c r="O65" s="77">
        <f t="shared" ca="1" si="26"/>
        <v>2</v>
      </c>
      <c r="P65" s="63">
        <f t="shared" ca="1" si="27"/>
        <v>58</v>
      </c>
      <c r="R65" s="62">
        <f t="shared" ca="1" si="28"/>
        <v>10</v>
      </c>
      <c r="S65" s="77">
        <f t="shared" ca="1" si="29"/>
        <v>1</v>
      </c>
      <c r="T65" s="63">
        <f t="shared" ca="1" si="30"/>
        <v>89</v>
      </c>
    </row>
    <row r="66" spans="1:20">
      <c r="A66" s="22">
        <f t="shared" si="0"/>
        <v>63</v>
      </c>
      <c r="B66" s="62">
        <f t="shared" si="16"/>
        <v>23.435988298544171</v>
      </c>
      <c r="C66" s="77">
        <f t="shared" si="17"/>
        <v>0.39502562937465457</v>
      </c>
      <c r="D66" s="63">
        <f t="shared" si="18"/>
        <v>76.168986072081182</v>
      </c>
      <c r="E66" s="90"/>
      <c r="F66" s="62">
        <f t="shared" ca="1" si="19"/>
        <v>97</v>
      </c>
      <c r="G66" s="77">
        <f t="shared" ca="1" si="20"/>
        <v>0</v>
      </c>
      <c r="H66" s="63">
        <f t="shared" ca="1" si="21"/>
        <v>3</v>
      </c>
      <c r="J66" s="62">
        <f t="shared" ca="1" si="22"/>
        <v>29</v>
      </c>
      <c r="K66" s="77">
        <f t="shared" ca="1" si="23"/>
        <v>0</v>
      </c>
      <c r="L66" s="63">
        <f t="shared" ca="1" si="24"/>
        <v>71</v>
      </c>
      <c r="N66" s="62">
        <f t="shared" ca="1" si="25"/>
        <v>39</v>
      </c>
      <c r="O66" s="77">
        <f t="shared" ca="1" si="26"/>
        <v>3</v>
      </c>
      <c r="P66" s="63">
        <f t="shared" ca="1" si="27"/>
        <v>58</v>
      </c>
      <c r="R66" s="62">
        <f t="shared" ca="1" si="28"/>
        <v>10</v>
      </c>
      <c r="S66" s="77">
        <f t="shared" ca="1" si="29"/>
        <v>0</v>
      </c>
      <c r="T66" s="63">
        <f t="shared" ca="1" si="30"/>
        <v>90</v>
      </c>
    </row>
    <row r="67" spans="1:20">
      <c r="A67" s="22">
        <f t="shared" si="0"/>
        <v>64</v>
      </c>
      <c r="B67" s="62">
        <f t="shared" si="16"/>
        <v>23.405437505652927</v>
      </c>
      <c r="C67" s="77">
        <f t="shared" si="17"/>
        <v>0.35447180897845992</v>
      </c>
      <c r="D67" s="63">
        <f t="shared" si="18"/>
        <v>76.240090685368614</v>
      </c>
      <c r="E67" s="90"/>
      <c r="F67" s="62">
        <f t="shared" ca="1" si="19"/>
        <v>97</v>
      </c>
      <c r="G67" s="77">
        <f t="shared" ca="1" si="20"/>
        <v>0</v>
      </c>
      <c r="H67" s="63">
        <f t="shared" ca="1" si="21"/>
        <v>3</v>
      </c>
      <c r="J67" s="62">
        <f t="shared" ca="1" si="22"/>
        <v>29</v>
      </c>
      <c r="K67" s="77">
        <f t="shared" ca="1" si="23"/>
        <v>0</v>
      </c>
      <c r="L67" s="63">
        <f t="shared" ca="1" si="24"/>
        <v>71</v>
      </c>
      <c r="N67" s="62">
        <f t="shared" ca="1" si="25"/>
        <v>39</v>
      </c>
      <c r="O67" s="77">
        <f t="shared" ca="1" si="26"/>
        <v>2</v>
      </c>
      <c r="P67" s="63">
        <f t="shared" ca="1" si="27"/>
        <v>59</v>
      </c>
      <c r="R67" s="62">
        <f t="shared" ca="1" si="28"/>
        <v>10</v>
      </c>
      <c r="S67" s="77">
        <f t="shared" ca="1" si="29"/>
        <v>0</v>
      </c>
      <c r="T67" s="63">
        <f t="shared" ca="1" si="30"/>
        <v>90</v>
      </c>
    </row>
    <row r="68" spans="1:20">
      <c r="A68" s="22">
        <f t="shared" ref="A68:A103" si="31">A67+1</f>
        <v>65</v>
      </c>
      <c r="B68" s="62">
        <f t="shared" ref="B68:B103" si="32">B67 - TransmissionRate6*B67*C67</f>
        <v>23.378058832003475</v>
      </c>
      <c r="C68" s="77">
        <f t="shared" ref="C68:C103" si="33">C67 + TransmissionRate6*B67*C67 - RecoveryRate6*C67</f>
        <v>0.31804555701178872</v>
      </c>
      <c r="D68" s="63">
        <f t="shared" ref="D68:D103" si="34">D67 + RecoveryRate6*C67</f>
        <v>76.303895610984739</v>
      </c>
      <c r="E68" s="90"/>
      <c r="F68" s="62">
        <f t="shared" ref="F68:F103" ca="1" si="35">F67 - IF(F67*G67 = 0, 0, MIN(F67, CRITBINOM(F67*G67, TransmissionRate6, RAND() )) )</f>
        <v>97</v>
      </c>
      <c r="G68" s="77">
        <f t="shared" ref="G68:G99" ca="1" si="36">InitialPopulationSize6 - SUM(F68,H68)</f>
        <v>0</v>
      </c>
      <c r="H68" s="63">
        <f t="shared" ref="H68:H103" ca="1" si="37">H67 + IF(G67=0, 0, CRITBINOM(G67, RecoveryRate6, RAND() ) )</f>
        <v>3</v>
      </c>
      <c r="J68" s="62">
        <f t="shared" ref="J68:J103" ca="1" si="38">J67 - IF(J67*K67 = 0, 0, MIN(J67, CRITBINOM(J67*K67, TransmissionRate6, RAND() )) )</f>
        <v>29</v>
      </c>
      <c r="K68" s="77">
        <f t="shared" ref="K68:K99" ca="1" si="39">InitialPopulationSize6 - SUM(J68,L68)</f>
        <v>0</v>
      </c>
      <c r="L68" s="63">
        <f t="shared" ref="L68:L103" ca="1" si="40">L67 + IF(K67=0, 0, CRITBINOM(K67, RecoveryRate6, RAND() ) )</f>
        <v>71</v>
      </c>
      <c r="N68" s="62">
        <f t="shared" ref="N68:N103" ca="1" si="41">N67 - IF(N67*O67 = 0, 0, MIN(N67, CRITBINOM(N67*O67, TransmissionRate6, RAND() )) )</f>
        <v>39</v>
      </c>
      <c r="O68" s="77">
        <f t="shared" ref="O68:O99" ca="1" si="42">InitialPopulationSize6 - SUM(N68,P68)</f>
        <v>2</v>
      </c>
      <c r="P68" s="63">
        <f t="shared" ref="P68:P103" ca="1" si="43">P67 + IF(O67=0, 0, CRITBINOM(O67, RecoveryRate6, RAND() ) )</f>
        <v>59</v>
      </c>
      <c r="R68" s="62">
        <f t="shared" ref="R68:R103" ca="1" si="44">R67 - IF(R67*S67 = 0, 0, MIN(R67, CRITBINOM(R67*S67, TransmissionRate6, RAND() )) )</f>
        <v>10</v>
      </c>
      <c r="S68" s="77">
        <f t="shared" ref="S68:S99" ca="1" si="45">InitialPopulationSize6 - SUM(R68,T68)</f>
        <v>0</v>
      </c>
      <c r="T68" s="63">
        <f t="shared" ref="T68:T103" ca="1" si="46">T67 + IF(S67=0, 0, CRITBINOM(S67, RecoveryRate6, RAND() ) )</f>
        <v>90</v>
      </c>
    </row>
    <row r="69" spans="1:20">
      <c r="A69" s="22">
        <f t="shared" si="31"/>
        <v>66</v>
      </c>
      <c r="B69" s="62">
        <f t="shared" si="32"/>
        <v>23.353522382451313</v>
      </c>
      <c r="C69" s="77">
        <f t="shared" si="33"/>
        <v>0.28533380630182714</v>
      </c>
      <c r="D69" s="63">
        <f t="shared" si="34"/>
        <v>76.361143811246862</v>
      </c>
      <c r="E69" s="90"/>
      <c r="F69" s="62">
        <f t="shared" ca="1" si="35"/>
        <v>97</v>
      </c>
      <c r="G69" s="77">
        <f t="shared" ca="1" si="36"/>
        <v>0</v>
      </c>
      <c r="H69" s="63">
        <f t="shared" ca="1" si="37"/>
        <v>3</v>
      </c>
      <c r="J69" s="62">
        <f t="shared" ca="1" si="38"/>
        <v>29</v>
      </c>
      <c r="K69" s="77">
        <f t="shared" ca="1" si="39"/>
        <v>0</v>
      </c>
      <c r="L69" s="63">
        <f t="shared" ca="1" si="40"/>
        <v>71</v>
      </c>
      <c r="N69" s="62">
        <f t="shared" ca="1" si="41"/>
        <v>39</v>
      </c>
      <c r="O69" s="77">
        <f t="shared" ca="1" si="42"/>
        <v>2</v>
      </c>
      <c r="P69" s="63">
        <f t="shared" ca="1" si="43"/>
        <v>59</v>
      </c>
      <c r="R69" s="62">
        <f t="shared" ca="1" si="44"/>
        <v>10</v>
      </c>
      <c r="S69" s="77">
        <f t="shared" ca="1" si="45"/>
        <v>0</v>
      </c>
      <c r="T69" s="63">
        <f t="shared" ca="1" si="46"/>
        <v>90</v>
      </c>
    </row>
    <row r="70" spans="1:20">
      <c r="A70" s="22">
        <f t="shared" si="31"/>
        <v>67</v>
      </c>
      <c r="B70" s="62">
        <f t="shared" si="32"/>
        <v>23.331532669325913</v>
      </c>
      <c r="C70" s="77">
        <f t="shared" si="33"/>
        <v>0.25596343429289942</v>
      </c>
      <c r="D70" s="63">
        <f t="shared" si="34"/>
        <v>76.412503896381196</v>
      </c>
      <c r="E70" s="90"/>
      <c r="F70" s="62">
        <f t="shared" ca="1" si="35"/>
        <v>97</v>
      </c>
      <c r="G70" s="77">
        <f t="shared" ca="1" si="36"/>
        <v>0</v>
      </c>
      <c r="H70" s="63">
        <f t="shared" ca="1" si="37"/>
        <v>3</v>
      </c>
      <c r="J70" s="62">
        <f t="shared" ca="1" si="38"/>
        <v>29</v>
      </c>
      <c r="K70" s="77">
        <f t="shared" ca="1" si="39"/>
        <v>0</v>
      </c>
      <c r="L70" s="63">
        <f t="shared" ca="1" si="40"/>
        <v>71</v>
      </c>
      <c r="N70" s="62">
        <f t="shared" ca="1" si="41"/>
        <v>39</v>
      </c>
      <c r="O70" s="77">
        <f t="shared" ca="1" si="42"/>
        <v>1</v>
      </c>
      <c r="P70" s="63">
        <f t="shared" ca="1" si="43"/>
        <v>60</v>
      </c>
      <c r="R70" s="62">
        <f t="shared" ca="1" si="44"/>
        <v>10</v>
      </c>
      <c r="S70" s="77">
        <f t="shared" ca="1" si="45"/>
        <v>0</v>
      </c>
      <c r="T70" s="63">
        <f t="shared" ca="1" si="46"/>
        <v>90</v>
      </c>
    </row>
    <row r="71" spans="1:20">
      <c r="A71" s="22">
        <f t="shared" si="31"/>
        <v>68</v>
      </c>
      <c r="B71" s="62">
        <f t="shared" si="32"/>
        <v>23.311825005869032</v>
      </c>
      <c r="C71" s="77">
        <f t="shared" si="33"/>
        <v>0.22959767957705771</v>
      </c>
      <c r="D71" s="63">
        <f t="shared" si="34"/>
        <v>76.458577314553921</v>
      </c>
      <c r="E71" s="90"/>
      <c r="F71" s="62">
        <f t="shared" ca="1" si="35"/>
        <v>97</v>
      </c>
      <c r="G71" s="77">
        <f t="shared" ca="1" si="36"/>
        <v>0</v>
      </c>
      <c r="H71" s="63">
        <f t="shared" ca="1" si="37"/>
        <v>3</v>
      </c>
      <c r="J71" s="62">
        <f t="shared" ca="1" si="38"/>
        <v>29</v>
      </c>
      <c r="K71" s="77">
        <f t="shared" ca="1" si="39"/>
        <v>0</v>
      </c>
      <c r="L71" s="63">
        <f t="shared" ca="1" si="40"/>
        <v>71</v>
      </c>
      <c r="N71" s="62">
        <f t="shared" ca="1" si="41"/>
        <v>38</v>
      </c>
      <c r="O71" s="77">
        <f t="shared" ca="1" si="42"/>
        <v>2</v>
      </c>
      <c r="P71" s="63">
        <f t="shared" ca="1" si="43"/>
        <v>60</v>
      </c>
      <c r="R71" s="62">
        <f t="shared" ca="1" si="44"/>
        <v>10</v>
      </c>
      <c r="S71" s="77">
        <f t="shared" ca="1" si="45"/>
        <v>0</v>
      </c>
      <c r="T71" s="63">
        <f t="shared" ca="1" si="46"/>
        <v>90</v>
      </c>
    </row>
    <row r="72" spans="1:20">
      <c r="A72" s="22">
        <f t="shared" si="31"/>
        <v>69</v>
      </c>
      <c r="B72" s="62">
        <f t="shared" si="32"/>
        <v>23.294162280806454</v>
      </c>
      <c r="C72" s="77">
        <f t="shared" si="33"/>
        <v>0.2059328223157654</v>
      </c>
      <c r="D72" s="63">
        <f t="shared" si="34"/>
        <v>76.499904896877794</v>
      </c>
      <c r="E72" s="90"/>
      <c r="F72" s="62">
        <f t="shared" ca="1" si="35"/>
        <v>97</v>
      </c>
      <c r="G72" s="77">
        <f t="shared" ca="1" si="36"/>
        <v>0</v>
      </c>
      <c r="H72" s="63">
        <f t="shared" ca="1" si="37"/>
        <v>3</v>
      </c>
      <c r="J72" s="62">
        <f t="shared" ca="1" si="38"/>
        <v>29</v>
      </c>
      <c r="K72" s="77">
        <f t="shared" ca="1" si="39"/>
        <v>0</v>
      </c>
      <c r="L72" s="63">
        <f t="shared" ca="1" si="40"/>
        <v>71</v>
      </c>
      <c r="N72" s="62">
        <f t="shared" ca="1" si="41"/>
        <v>37</v>
      </c>
      <c r="O72" s="77">
        <f t="shared" ca="1" si="42"/>
        <v>3</v>
      </c>
      <c r="P72" s="63">
        <f t="shared" ca="1" si="43"/>
        <v>60</v>
      </c>
      <c r="R72" s="62">
        <f t="shared" ca="1" si="44"/>
        <v>10</v>
      </c>
      <c r="S72" s="77">
        <f t="shared" ca="1" si="45"/>
        <v>0</v>
      </c>
      <c r="T72" s="63">
        <f t="shared" ca="1" si="46"/>
        <v>90</v>
      </c>
    </row>
    <row r="73" spans="1:20">
      <c r="A73" s="22">
        <f t="shared" si="31"/>
        <v>70</v>
      </c>
      <c r="B73" s="62">
        <f t="shared" si="32"/>
        <v>23.278332073285959</v>
      </c>
      <c r="C73" s="77">
        <f t="shared" si="33"/>
        <v>0.18469512181942177</v>
      </c>
      <c r="D73" s="63">
        <f t="shared" si="34"/>
        <v>76.536972804894631</v>
      </c>
      <c r="E73" s="90"/>
      <c r="F73" s="62">
        <f t="shared" ca="1" si="35"/>
        <v>97</v>
      </c>
      <c r="G73" s="77">
        <f t="shared" ca="1" si="36"/>
        <v>0</v>
      </c>
      <c r="H73" s="63">
        <f t="shared" ca="1" si="37"/>
        <v>3</v>
      </c>
      <c r="J73" s="62">
        <f t="shared" ca="1" si="38"/>
        <v>29</v>
      </c>
      <c r="K73" s="77">
        <f t="shared" ca="1" si="39"/>
        <v>0</v>
      </c>
      <c r="L73" s="63">
        <f t="shared" ca="1" si="40"/>
        <v>71</v>
      </c>
      <c r="N73" s="62">
        <f t="shared" ca="1" si="41"/>
        <v>37</v>
      </c>
      <c r="O73" s="77">
        <f t="shared" ca="1" si="42"/>
        <v>3</v>
      </c>
      <c r="P73" s="63">
        <f t="shared" ca="1" si="43"/>
        <v>60</v>
      </c>
      <c r="R73" s="62">
        <f t="shared" ca="1" si="44"/>
        <v>10</v>
      </c>
      <c r="S73" s="77">
        <f t="shared" ca="1" si="45"/>
        <v>0</v>
      </c>
      <c r="T73" s="63">
        <f t="shared" ca="1" si="46"/>
        <v>90</v>
      </c>
    </row>
    <row r="74" spans="1:20">
      <c r="A74" s="22">
        <f t="shared" si="31"/>
        <v>71</v>
      </c>
      <c r="B74" s="62">
        <f t="shared" si="32"/>
        <v>23.264144071838466</v>
      </c>
      <c r="C74" s="77">
        <f t="shared" si="33"/>
        <v>0.16563800133941992</v>
      </c>
      <c r="D74" s="63">
        <f t="shared" si="34"/>
        <v>76.570217926822124</v>
      </c>
      <c r="E74" s="90"/>
      <c r="F74" s="62">
        <f t="shared" ca="1" si="35"/>
        <v>97</v>
      </c>
      <c r="G74" s="77">
        <f t="shared" ca="1" si="36"/>
        <v>0</v>
      </c>
      <c r="H74" s="63">
        <f t="shared" ca="1" si="37"/>
        <v>3</v>
      </c>
      <c r="J74" s="62">
        <f t="shared" ca="1" si="38"/>
        <v>29</v>
      </c>
      <c r="K74" s="77">
        <f t="shared" ca="1" si="39"/>
        <v>0</v>
      </c>
      <c r="L74" s="63">
        <f t="shared" ca="1" si="40"/>
        <v>71</v>
      </c>
      <c r="N74" s="62">
        <f t="shared" ca="1" si="41"/>
        <v>36</v>
      </c>
      <c r="O74" s="77">
        <f t="shared" ca="1" si="42"/>
        <v>4</v>
      </c>
      <c r="P74" s="63">
        <f t="shared" ca="1" si="43"/>
        <v>60</v>
      </c>
      <c r="R74" s="62">
        <f t="shared" ca="1" si="44"/>
        <v>10</v>
      </c>
      <c r="S74" s="77">
        <f t="shared" ca="1" si="45"/>
        <v>0</v>
      </c>
      <c r="T74" s="63">
        <f t="shared" ca="1" si="46"/>
        <v>90</v>
      </c>
    </row>
    <row r="75" spans="1:20">
      <c r="A75" s="22">
        <f t="shared" si="31"/>
        <v>72</v>
      </c>
      <c r="B75" s="62">
        <f t="shared" si="32"/>
        <v>23.25142776495959</v>
      </c>
      <c r="C75" s="77">
        <f t="shared" si="33"/>
        <v>0.14853946797719875</v>
      </c>
      <c r="D75" s="63">
        <f t="shared" si="34"/>
        <v>76.600032767063226</v>
      </c>
      <c r="E75" s="90"/>
      <c r="F75" s="62">
        <f t="shared" ca="1" si="35"/>
        <v>97</v>
      </c>
      <c r="G75" s="77">
        <f t="shared" ca="1" si="36"/>
        <v>0</v>
      </c>
      <c r="H75" s="63">
        <f t="shared" ca="1" si="37"/>
        <v>3</v>
      </c>
      <c r="J75" s="62">
        <f t="shared" ca="1" si="38"/>
        <v>29</v>
      </c>
      <c r="K75" s="77">
        <f t="shared" ca="1" si="39"/>
        <v>0</v>
      </c>
      <c r="L75" s="63">
        <f t="shared" ca="1" si="40"/>
        <v>71</v>
      </c>
      <c r="N75" s="62">
        <f t="shared" ca="1" si="41"/>
        <v>35</v>
      </c>
      <c r="O75" s="77">
        <f t="shared" ca="1" si="42"/>
        <v>3</v>
      </c>
      <c r="P75" s="63">
        <f t="shared" ca="1" si="43"/>
        <v>62</v>
      </c>
      <c r="R75" s="62">
        <f t="shared" ca="1" si="44"/>
        <v>10</v>
      </c>
      <c r="S75" s="77">
        <f t="shared" ca="1" si="45"/>
        <v>0</v>
      </c>
      <c r="T75" s="63">
        <f t="shared" ca="1" si="46"/>
        <v>90</v>
      </c>
    </row>
    <row r="76" spans="1:20">
      <c r="A76" s="22">
        <f t="shared" si="31"/>
        <v>73</v>
      </c>
      <c r="B76" s="62">
        <f t="shared" si="32"/>
        <v>23.240030374416865</v>
      </c>
      <c r="C76" s="77">
        <f t="shared" si="33"/>
        <v>0.1331997542840303</v>
      </c>
      <c r="D76" s="63">
        <f t="shared" si="34"/>
        <v>76.626769871299118</v>
      </c>
      <c r="E76" s="90"/>
      <c r="F76" s="62">
        <f t="shared" ca="1" si="35"/>
        <v>97</v>
      </c>
      <c r="G76" s="77">
        <f t="shared" ca="1" si="36"/>
        <v>0</v>
      </c>
      <c r="H76" s="63">
        <f t="shared" ca="1" si="37"/>
        <v>3</v>
      </c>
      <c r="J76" s="62">
        <f t="shared" ca="1" si="38"/>
        <v>29</v>
      </c>
      <c r="K76" s="77">
        <f t="shared" ca="1" si="39"/>
        <v>0</v>
      </c>
      <c r="L76" s="63">
        <f t="shared" ca="1" si="40"/>
        <v>71</v>
      </c>
      <c r="N76" s="62">
        <f t="shared" ca="1" si="41"/>
        <v>35</v>
      </c>
      <c r="O76" s="77">
        <f t="shared" ca="1" si="42"/>
        <v>3</v>
      </c>
      <c r="P76" s="63">
        <f t="shared" ca="1" si="43"/>
        <v>62</v>
      </c>
      <c r="R76" s="62">
        <f t="shared" ca="1" si="44"/>
        <v>10</v>
      </c>
      <c r="S76" s="77">
        <f t="shared" ca="1" si="45"/>
        <v>0</v>
      </c>
      <c r="T76" s="63">
        <f t="shared" ca="1" si="46"/>
        <v>90</v>
      </c>
    </row>
    <row r="77" spans="1:20">
      <c r="A77" s="22">
        <f t="shared" si="31"/>
        <v>74</v>
      </c>
      <c r="B77" s="62">
        <f t="shared" si="32"/>
        <v>23.229815005509959</v>
      </c>
      <c r="C77" s="77">
        <f t="shared" si="33"/>
        <v>0.11943916741980973</v>
      </c>
      <c r="D77" s="63">
        <f t="shared" si="34"/>
        <v>76.650745827070239</v>
      </c>
      <c r="E77" s="90"/>
      <c r="F77" s="62">
        <f t="shared" ca="1" si="35"/>
        <v>97</v>
      </c>
      <c r="G77" s="77">
        <f t="shared" ca="1" si="36"/>
        <v>0</v>
      </c>
      <c r="H77" s="63">
        <f t="shared" ca="1" si="37"/>
        <v>3</v>
      </c>
      <c r="J77" s="62">
        <f t="shared" ca="1" si="38"/>
        <v>29</v>
      </c>
      <c r="K77" s="77">
        <f t="shared" ca="1" si="39"/>
        <v>0</v>
      </c>
      <c r="L77" s="63">
        <f t="shared" ca="1" si="40"/>
        <v>71</v>
      </c>
      <c r="N77" s="62">
        <f t="shared" ca="1" si="41"/>
        <v>35</v>
      </c>
      <c r="O77" s="77">
        <f t="shared" ca="1" si="42"/>
        <v>2</v>
      </c>
      <c r="P77" s="63">
        <f t="shared" ca="1" si="43"/>
        <v>63</v>
      </c>
      <c r="R77" s="62">
        <f t="shared" ca="1" si="44"/>
        <v>10</v>
      </c>
      <c r="S77" s="77">
        <f t="shared" ca="1" si="45"/>
        <v>0</v>
      </c>
      <c r="T77" s="63">
        <f t="shared" ca="1" si="46"/>
        <v>90</v>
      </c>
    </row>
    <row r="78" spans="1:20">
      <c r="A78" s="22">
        <f t="shared" si="31"/>
        <v>75</v>
      </c>
      <c r="B78" s="62">
        <f t="shared" si="32"/>
        <v>23.220658991290165</v>
      </c>
      <c r="C78" s="77">
        <f t="shared" si="33"/>
        <v>0.10709613150403921</v>
      </c>
      <c r="D78" s="63">
        <f t="shared" si="34"/>
        <v>76.672244877205799</v>
      </c>
      <c r="E78" s="90"/>
      <c r="F78" s="62">
        <f t="shared" ca="1" si="35"/>
        <v>97</v>
      </c>
      <c r="G78" s="77">
        <f t="shared" ca="1" si="36"/>
        <v>0</v>
      </c>
      <c r="H78" s="63">
        <f t="shared" ca="1" si="37"/>
        <v>3</v>
      </c>
      <c r="J78" s="62">
        <f t="shared" ca="1" si="38"/>
        <v>29</v>
      </c>
      <c r="K78" s="77">
        <f t="shared" ca="1" si="39"/>
        <v>0</v>
      </c>
      <c r="L78" s="63">
        <f t="shared" ca="1" si="40"/>
        <v>71</v>
      </c>
      <c r="N78" s="62">
        <f t="shared" ca="1" si="41"/>
        <v>35</v>
      </c>
      <c r="O78" s="77">
        <f t="shared" ca="1" si="42"/>
        <v>1</v>
      </c>
      <c r="P78" s="63">
        <f t="shared" ca="1" si="43"/>
        <v>64</v>
      </c>
      <c r="R78" s="62">
        <f t="shared" ca="1" si="44"/>
        <v>10</v>
      </c>
      <c r="S78" s="77">
        <f t="shared" ca="1" si="45"/>
        <v>0</v>
      </c>
      <c r="T78" s="63">
        <f t="shared" ca="1" si="46"/>
        <v>90</v>
      </c>
    </row>
    <row r="79" spans="1:20">
      <c r="A79" s="22">
        <f t="shared" si="31"/>
        <v>76</v>
      </c>
      <c r="B79" s="62">
        <f t="shared" si="32"/>
        <v>23.212452410218656</v>
      </c>
      <c r="C79" s="77">
        <f t="shared" si="33"/>
        <v>9.6025408904819642E-2</v>
      </c>
      <c r="D79" s="63">
        <f t="shared" si="34"/>
        <v>76.691522180876532</v>
      </c>
      <c r="E79" s="90"/>
      <c r="F79" s="62">
        <f t="shared" ca="1" si="35"/>
        <v>97</v>
      </c>
      <c r="G79" s="77">
        <f t="shared" ca="1" si="36"/>
        <v>0</v>
      </c>
      <c r="H79" s="63">
        <f t="shared" ca="1" si="37"/>
        <v>3</v>
      </c>
      <c r="J79" s="62">
        <f t="shared" ca="1" si="38"/>
        <v>29</v>
      </c>
      <c r="K79" s="77">
        <f t="shared" ca="1" si="39"/>
        <v>0</v>
      </c>
      <c r="L79" s="63">
        <f t="shared" ca="1" si="40"/>
        <v>71</v>
      </c>
      <c r="N79" s="62">
        <f t="shared" ca="1" si="41"/>
        <v>35</v>
      </c>
      <c r="O79" s="77">
        <f t="shared" ca="1" si="42"/>
        <v>1</v>
      </c>
      <c r="P79" s="63">
        <f t="shared" ca="1" si="43"/>
        <v>64</v>
      </c>
      <c r="R79" s="62">
        <f t="shared" ca="1" si="44"/>
        <v>10</v>
      </c>
      <c r="S79" s="77">
        <f t="shared" ca="1" si="45"/>
        <v>0</v>
      </c>
      <c r="T79" s="63">
        <f t="shared" ca="1" si="46"/>
        <v>90</v>
      </c>
    </row>
    <row r="80" spans="1:20">
      <c r="A80" s="22">
        <f t="shared" si="31"/>
        <v>77</v>
      </c>
      <c r="B80" s="62">
        <f t="shared" si="32"/>
        <v>23.205096758945221</v>
      </c>
      <c r="C80" s="77">
        <f t="shared" si="33"/>
        <v>8.6096486575389319E-2</v>
      </c>
      <c r="D80" s="63">
        <f t="shared" si="34"/>
        <v>76.708806754479397</v>
      </c>
      <c r="E80" s="90"/>
      <c r="F80" s="62">
        <f t="shared" ca="1" si="35"/>
        <v>97</v>
      </c>
      <c r="G80" s="77">
        <f t="shared" ca="1" si="36"/>
        <v>0</v>
      </c>
      <c r="H80" s="63">
        <f t="shared" ca="1" si="37"/>
        <v>3</v>
      </c>
      <c r="J80" s="62">
        <f t="shared" ca="1" si="38"/>
        <v>29</v>
      </c>
      <c r="K80" s="77">
        <f t="shared" ca="1" si="39"/>
        <v>0</v>
      </c>
      <c r="L80" s="63">
        <f t="shared" ca="1" si="40"/>
        <v>71</v>
      </c>
      <c r="N80" s="62">
        <f t="shared" ca="1" si="41"/>
        <v>34</v>
      </c>
      <c r="O80" s="77">
        <f t="shared" ca="1" si="42"/>
        <v>2</v>
      </c>
      <c r="P80" s="63">
        <f t="shared" ca="1" si="43"/>
        <v>64</v>
      </c>
      <c r="R80" s="62">
        <f t="shared" ca="1" si="44"/>
        <v>10</v>
      </c>
      <c r="S80" s="77">
        <f t="shared" ca="1" si="45"/>
        <v>0</v>
      </c>
      <c r="T80" s="63">
        <f t="shared" ca="1" si="46"/>
        <v>90</v>
      </c>
    </row>
    <row r="81" spans="1:20">
      <c r="A81" s="22">
        <f t="shared" si="31"/>
        <v>78</v>
      </c>
      <c r="B81" s="62">
        <f t="shared" si="32"/>
        <v>23.198503763849985</v>
      </c>
      <c r="C81" s="77">
        <f t="shared" si="33"/>
        <v>7.7192114087056798E-2</v>
      </c>
      <c r="D81" s="63">
        <f t="shared" si="34"/>
        <v>76.724304122062961</v>
      </c>
      <c r="E81" s="90"/>
      <c r="F81" s="62">
        <f t="shared" ca="1" si="35"/>
        <v>97</v>
      </c>
      <c r="G81" s="77">
        <f t="shared" ca="1" si="36"/>
        <v>0</v>
      </c>
      <c r="H81" s="63">
        <f t="shared" ca="1" si="37"/>
        <v>3</v>
      </c>
      <c r="J81" s="62">
        <f t="shared" ca="1" si="38"/>
        <v>29</v>
      </c>
      <c r="K81" s="77">
        <f t="shared" ca="1" si="39"/>
        <v>0</v>
      </c>
      <c r="L81" s="63">
        <f t="shared" ca="1" si="40"/>
        <v>71</v>
      </c>
      <c r="N81" s="62">
        <f t="shared" ca="1" si="41"/>
        <v>34</v>
      </c>
      <c r="O81" s="77">
        <f t="shared" ca="1" si="42"/>
        <v>2</v>
      </c>
      <c r="P81" s="63">
        <f t="shared" ca="1" si="43"/>
        <v>64</v>
      </c>
      <c r="R81" s="62">
        <f t="shared" ca="1" si="44"/>
        <v>10</v>
      </c>
      <c r="S81" s="77">
        <f t="shared" ca="1" si="45"/>
        <v>0</v>
      </c>
      <c r="T81" s="63">
        <f t="shared" ca="1" si="46"/>
        <v>90</v>
      </c>
    </row>
    <row r="82" spans="1:20">
      <c r="A82" s="22">
        <f t="shared" si="31"/>
        <v>79</v>
      </c>
      <c r="B82" s="62">
        <f t="shared" si="32"/>
        <v>23.192594316737665</v>
      </c>
      <c r="C82" s="77">
        <f t="shared" si="33"/>
        <v>6.9206980663707396E-2</v>
      </c>
      <c r="D82" s="63">
        <f t="shared" si="34"/>
        <v>76.738198702598638</v>
      </c>
      <c r="E82" s="90"/>
      <c r="F82" s="62">
        <f t="shared" ca="1" si="35"/>
        <v>97</v>
      </c>
      <c r="G82" s="77">
        <f t="shared" ca="1" si="36"/>
        <v>0</v>
      </c>
      <c r="H82" s="63">
        <f t="shared" ca="1" si="37"/>
        <v>3</v>
      </c>
      <c r="J82" s="62">
        <f t="shared" ca="1" si="38"/>
        <v>29</v>
      </c>
      <c r="K82" s="77">
        <f t="shared" ca="1" si="39"/>
        <v>0</v>
      </c>
      <c r="L82" s="63">
        <f t="shared" ca="1" si="40"/>
        <v>71</v>
      </c>
      <c r="N82" s="62">
        <f t="shared" ca="1" si="41"/>
        <v>34</v>
      </c>
      <c r="O82" s="77">
        <f t="shared" ca="1" si="42"/>
        <v>2</v>
      </c>
      <c r="P82" s="63">
        <f t="shared" ca="1" si="43"/>
        <v>64</v>
      </c>
      <c r="R82" s="62">
        <f t="shared" ca="1" si="44"/>
        <v>10</v>
      </c>
      <c r="S82" s="77">
        <f t="shared" ca="1" si="45"/>
        <v>0</v>
      </c>
      <c r="T82" s="63">
        <f t="shared" ca="1" si="46"/>
        <v>90</v>
      </c>
    </row>
    <row r="83" spans="1:20">
      <c r="A83" s="22">
        <f t="shared" si="31"/>
        <v>80</v>
      </c>
      <c r="B83" s="62">
        <f t="shared" si="32"/>
        <v>23.18729752163048</v>
      </c>
      <c r="C83" s="77">
        <f t="shared" si="33"/>
        <v>6.2046519251424986E-2</v>
      </c>
      <c r="D83" s="63">
        <f t="shared" si="34"/>
        <v>76.750655959118106</v>
      </c>
      <c r="E83" s="90"/>
      <c r="F83" s="62">
        <f t="shared" ca="1" si="35"/>
        <v>97</v>
      </c>
      <c r="G83" s="77">
        <f t="shared" ca="1" si="36"/>
        <v>0</v>
      </c>
      <c r="H83" s="63">
        <f t="shared" ca="1" si="37"/>
        <v>3</v>
      </c>
      <c r="J83" s="62">
        <f t="shared" ca="1" si="38"/>
        <v>29</v>
      </c>
      <c r="K83" s="77">
        <f t="shared" ca="1" si="39"/>
        <v>0</v>
      </c>
      <c r="L83" s="63">
        <f t="shared" ca="1" si="40"/>
        <v>71</v>
      </c>
      <c r="N83" s="62">
        <f t="shared" ca="1" si="41"/>
        <v>34</v>
      </c>
      <c r="O83" s="77">
        <f t="shared" ca="1" si="42"/>
        <v>2</v>
      </c>
      <c r="P83" s="63">
        <f t="shared" ca="1" si="43"/>
        <v>64</v>
      </c>
      <c r="R83" s="62">
        <f t="shared" ca="1" si="44"/>
        <v>10</v>
      </c>
      <c r="S83" s="77">
        <f t="shared" ca="1" si="45"/>
        <v>0</v>
      </c>
      <c r="T83" s="63">
        <f t="shared" ca="1" si="46"/>
        <v>90</v>
      </c>
    </row>
    <row r="84" spans="1:20">
      <c r="A84" s="22">
        <f t="shared" si="31"/>
        <v>81</v>
      </c>
      <c r="B84" s="62">
        <f t="shared" si="32"/>
        <v>23.182549840993669</v>
      </c>
      <c r="C84" s="77">
        <f t="shared" si="33"/>
        <v>5.562582642298089E-2</v>
      </c>
      <c r="D84" s="63">
        <f t="shared" si="34"/>
        <v>76.761824332583359</v>
      </c>
      <c r="E84" s="90"/>
      <c r="F84" s="62">
        <f t="shared" ca="1" si="35"/>
        <v>97</v>
      </c>
      <c r="G84" s="77">
        <f t="shared" ca="1" si="36"/>
        <v>0</v>
      </c>
      <c r="H84" s="63">
        <f t="shared" ca="1" si="37"/>
        <v>3</v>
      </c>
      <c r="J84" s="62">
        <f t="shared" ca="1" si="38"/>
        <v>29</v>
      </c>
      <c r="K84" s="77">
        <f t="shared" ca="1" si="39"/>
        <v>0</v>
      </c>
      <c r="L84" s="63">
        <f t="shared" ca="1" si="40"/>
        <v>71</v>
      </c>
      <c r="N84" s="62">
        <f t="shared" ca="1" si="41"/>
        <v>34</v>
      </c>
      <c r="O84" s="77">
        <f t="shared" ca="1" si="42"/>
        <v>1</v>
      </c>
      <c r="P84" s="63">
        <f t="shared" ca="1" si="43"/>
        <v>65</v>
      </c>
      <c r="R84" s="62">
        <f t="shared" ca="1" si="44"/>
        <v>10</v>
      </c>
      <c r="S84" s="77">
        <f t="shared" ca="1" si="45"/>
        <v>0</v>
      </c>
      <c r="T84" s="63">
        <f t="shared" ca="1" si="46"/>
        <v>90</v>
      </c>
    </row>
    <row r="85" spans="1:20">
      <c r="A85" s="22">
        <f t="shared" si="31"/>
        <v>82</v>
      </c>
      <c r="B85" s="62">
        <f t="shared" si="32"/>
        <v>23.17829433096513</v>
      </c>
      <c r="C85" s="77">
        <f t="shared" si="33"/>
        <v>4.9868687695385147E-2</v>
      </c>
      <c r="D85" s="63">
        <f t="shared" si="34"/>
        <v>76.77183698133949</v>
      </c>
      <c r="E85" s="90"/>
      <c r="F85" s="62">
        <f t="shared" ca="1" si="35"/>
        <v>97</v>
      </c>
      <c r="G85" s="77">
        <f t="shared" ca="1" si="36"/>
        <v>0</v>
      </c>
      <c r="H85" s="63">
        <f t="shared" ca="1" si="37"/>
        <v>3</v>
      </c>
      <c r="J85" s="62">
        <f t="shared" ca="1" si="38"/>
        <v>29</v>
      </c>
      <c r="K85" s="77">
        <f t="shared" ca="1" si="39"/>
        <v>0</v>
      </c>
      <c r="L85" s="63">
        <f t="shared" ca="1" si="40"/>
        <v>71</v>
      </c>
      <c r="N85" s="62">
        <f t="shared" ca="1" si="41"/>
        <v>34</v>
      </c>
      <c r="O85" s="77">
        <f t="shared" ca="1" si="42"/>
        <v>0</v>
      </c>
      <c r="P85" s="63">
        <f t="shared" ca="1" si="43"/>
        <v>66</v>
      </c>
      <c r="R85" s="62">
        <f t="shared" ca="1" si="44"/>
        <v>10</v>
      </c>
      <c r="S85" s="77">
        <f t="shared" ca="1" si="45"/>
        <v>0</v>
      </c>
      <c r="T85" s="63">
        <f t="shared" ca="1" si="46"/>
        <v>90</v>
      </c>
    </row>
    <row r="86" spans="1:20">
      <c r="A86" s="22">
        <f t="shared" si="31"/>
        <v>83</v>
      </c>
      <c r="B86" s="62">
        <f t="shared" si="32"/>
        <v>23.174479956264832</v>
      </c>
      <c r="C86" s="77">
        <f t="shared" si="33"/>
        <v>4.4706698610514455E-2</v>
      </c>
      <c r="D86" s="63">
        <f t="shared" si="34"/>
        <v>76.780813345124656</v>
      </c>
      <c r="E86" s="90"/>
      <c r="F86" s="62">
        <f t="shared" ca="1" si="35"/>
        <v>97</v>
      </c>
      <c r="G86" s="77">
        <f t="shared" ca="1" si="36"/>
        <v>0</v>
      </c>
      <c r="H86" s="63">
        <f t="shared" ca="1" si="37"/>
        <v>3</v>
      </c>
      <c r="J86" s="62">
        <f t="shared" ca="1" si="38"/>
        <v>29</v>
      </c>
      <c r="K86" s="77">
        <f t="shared" ca="1" si="39"/>
        <v>0</v>
      </c>
      <c r="L86" s="63">
        <f t="shared" ca="1" si="40"/>
        <v>71</v>
      </c>
      <c r="N86" s="62">
        <f t="shared" ca="1" si="41"/>
        <v>34</v>
      </c>
      <c r="O86" s="77">
        <f t="shared" ca="1" si="42"/>
        <v>0</v>
      </c>
      <c r="P86" s="63">
        <f t="shared" ca="1" si="43"/>
        <v>66</v>
      </c>
      <c r="R86" s="62">
        <f t="shared" ca="1" si="44"/>
        <v>10</v>
      </c>
      <c r="S86" s="77">
        <f t="shared" ca="1" si="45"/>
        <v>0</v>
      </c>
      <c r="T86" s="63">
        <f t="shared" ca="1" si="46"/>
        <v>90</v>
      </c>
    </row>
    <row r="87" spans="1:20">
      <c r="A87" s="22">
        <f t="shared" si="31"/>
        <v>84</v>
      </c>
      <c r="B87" s="62">
        <f t="shared" si="32"/>
        <v>23.171060976444995</v>
      </c>
      <c r="C87" s="77">
        <f t="shared" si="33"/>
        <v>4.0078472680460317E-2</v>
      </c>
      <c r="D87" s="63">
        <f t="shared" si="34"/>
        <v>76.788860550874546</v>
      </c>
      <c r="E87" s="90"/>
      <c r="F87" s="62">
        <f t="shared" ca="1" si="35"/>
        <v>97</v>
      </c>
      <c r="G87" s="77">
        <f t="shared" ca="1" si="36"/>
        <v>0</v>
      </c>
      <c r="H87" s="63">
        <f t="shared" ca="1" si="37"/>
        <v>3</v>
      </c>
      <c r="J87" s="62">
        <f t="shared" ca="1" si="38"/>
        <v>29</v>
      </c>
      <c r="K87" s="77">
        <f t="shared" ca="1" si="39"/>
        <v>0</v>
      </c>
      <c r="L87" s="63">
        <f t="shared" ca="1" si="40"/>
        <v>71</v>
      </c>
      <c r="N87" s="62">
        <f t="shared" ca="1" si="41"/>
        <v>34</v>
      </c>
      <c r="O87" s="77">
        <f t="shared" ca="1" si="42"/>
        <v>0</v>
      </c>
      <c r="P87" s="63">
        <f t="shared" ca="1" si="43"/>
        <v>66</v>
      </c>
      <c r="R87" s="62">
        <f t="shared" ca="1" si="44"/>
        <v>10</v>
      </c>
      <c r="S87" s="77">
        <f t="shared" ca="1" si="45"/>
        <v>0</v>
      </c>
      <c r="T87" s="63">
        <f t="shared" ca="1" si="46"/>
        <v>90</v>
      </c>
    </row>
    <row r="88" spans="1:20">
      <c r="A88" s="22">
        <f t="shared" si="31"/>
        <v>85</v>
      </c>
      <c r="B88" s="62">
        <f t="shared" si="32"/>
        <v>23.167996396021731</v>
      </c>
      <c r="C88" s="77">
        <f t="shared" si="33"/>
        <v>3.5928928021239176E-2</v>
      </c>
      <c r="D88" s="63">
        <f t="shared" si="34"/>
        <v>76.79607467595703</v>
      </c>
      <c r="E88" s="90"/>
      <c r="F88" s="62">
        <f t="shared" ca="1" si="35"/>
        <v>97</v>
      </c>
      <c r="G88" s="77">
        <f t="shared" ca="1" si="36"/>
        <v>0</v>
      </c>
      <c r="H88" s="63">
        <f t="shared" ca="1" si="37"/>
        <v>3</v>
      </c>
      <c r="J88" s="62">
        <f t="shared" ca="1" si="38"/>
        <v>29</v>
      </c>
      <c r="K88" s="77">
        <f t="shared" ca="1" si="39"/>
        <v>0</v>
      </c>
      <c r="L88" s="63">
        <f t="shared" ca="1" si="40"/>
        <v>71</v>
      </c>
      <c r="N88" s="62">
        <f t="shared" ca="1" si="41"/>
        <v>34</v>
      </c>
      <c r="O88" s="77">
        <f t="shared" ca="1" si="42"/>
        <v>0</v>
      </c>
      <c r="P88" s="63">
        <f t="shared" ca="1" si="43"/>
        <v>66</v>
      </c>
      <c r="R88" s="62">
        <f t="shared" ca="1" si="44"/>
        <v>10</v>
      </c>
      <c r="S88" s="77">
        <f t="shared" ca="1" si="45"/>
        <v>0</v>
      </c>
      <c r="T88" s="63">
        <f t="shared" ca="1" si="46"/>
        <v>90</v>
      </c>
    </row>
    <row r="89" spans="1:20">
      <c r="A89" s="22">
        <f t="shared" si="31"/>
        <v>86</v>
      </c>
      <c r="B89" s="62">
        <f t="shared" si="32"/>
        <v>23.165249471814533</v>
      </c>
      <c r="C89" s="77">
        <f t="shared" si="33"/>
        <v>3.2208645184615803E-2</v>
      </c>
      <c r="D89" s="63">
        <f t="shared" si="34"/>
        <v>76.802541883000856</v>
      </c>
      <c r="E89" s="90"/>
      <c r="F89" s="62">
        <f t="shared" ca="1" si="35"/>
        <v>97</v>
      </c>
      <c r="G89" s="77">
        <f t="shared" ca="1" si="36"/>
        <v>0</v>
      </c>
      <c r="H89" s="63">
        <f t="shared" ca="1" si="37"/>
        <v>3</v>
      </c>
      <c r="J89" s="62">
        <f t="shared" ca="1" si="38"/>
        <v>29</v>
      </c>
      <c r="K89" s="77">
        <f t="shared" ca="1" si="39"/>
        <v>0</v>
      </c>
      <c r="L89" s="63">
        <f t="shared" ca="1" si="40"/>
        <v>71</v>
      </c>
      <c r="N89" s="62">
        <f t="shared" ca="1" si="41"/>
        <v>34</v>
      </c>
      <c r="O89" s="77">
        <f t="shared" ca="1" si="42"/>
        <v>0</v>
      </c>
      <c r="P89" s="63">
        <f t="shared" ca="1" si="43"/>
        <v>66</v>
      </c>
      <c r="R89" s="62">
        <f t="shared" ca="1" si="44"/>
        <v>10</v>
      </c>
      <c r="S89" s="77">
        <f t="shared" ca="1" si="45"/>
        <v>0</v>
      </c>
      <c r="T89" s="63">
        <f t="shared" ca="1" si="46"/>
        <v>90</v>
      </c>
    </row>
    <row r="90" spans="1:20">
      <c r="A90" s="22">
        <f t="shared" si="31"/>
        <v>87</v>
      </c>
      <c r="B90" s="62">
        <f t="shared" si="32"/>
        <v>23.162787271521726</v>
      </c>
      <c r="C90" s="77">
        <f t="shared" si="33"/>
        <v>2.8873289344192539E-2</v>
      </c>
      <c r="D90" s="63">
        <f t="shared" si="34"/>
        <v>76.808339439134087</v>
      </c>
      <c r="E90" s="90"/>
      <c r="F90" s="62">
        <f t="shared" ca="1" si="35"/>
        <v>97</v>
      </c>
      <c r="G90" s="77">
        <f t="shared" ca="1" si="36"/>
        <v>0</v>
      </c>
      <c r="H90" s="63">
        <f t="shared" ca="1" si="37"/>
        <v>3</v>
      </c>
      <c r="J90" s="62">
        <f t="shared" ca="1" si="38"/>
        <v>29</v>
      </c>
      <c r="K90" s="77">
        <f t="shared" ca="1" si="39"/>
        <v>0</v>
      </c>
      <c r="L90" s="63">
        <f t="shared" ca="1" si="40"/>
        <v>71</v>
      </c>
      <c r="N90" s="62">
        <f t="shared" ca="1" si="41"/>
        <v>34</v>
      </c>
      <c r="O90" s="77">
        <f t="shared" ca="1" si="42"/>
        <v>0</v>
      </c>
      <c r="P90" s="63">
        <f t="shared" ca="1" si="43"/>
        <v>66</v>
      </c>
      <c r="R90" s="62">
        <f t="shared" ca="1" si="44"/>
        <v>10</v>
      </c>
      <c r="S90" s="77">
        <f t="shared" ca="1" si="45"/>
        <v>0</v>
      </c>
      <c r="T90" s="63">
        <f t="shared" ca="1" si="46"/>
        <v>90</v>
      </c>
    </row>
    <row r="91" spans="1:20">
      <c r="A91" s="22">
        <f t="shared" si="31"/>
        <v>88</v>
      </c>
      <c r="B91" s="62">
        <f t="shared" si="32"/>
        <v>23.160580278187329</v>
      </c>
      <c r="C91" s="77">
        <f t="shared" si="33"/>
        <v>2.5883090596636349E-2</v>
      </c>
      <c r="D91" s="63">
        <f t="shared" si="34"/>
        <v>76.813536631216039</v>
      </c>
      <c r="E91" s="90"/>
      <c r="F91" s="62">
        <f t="shared" ca="1" si="35"/>
        <v>97</v>
      </c>
      <c r="G91" s="77">
        <f t="shared" ca="1" si="36"/>
        <v>0</v>
      </c>
      <c r="H91" s="63">
        <f t="shared" ca="1" si="37"/>
        <v>3</v>
      </c>
      <c r="J91" s="62">
        <f t="shared" ca="1" si="38"/>
        <v>29</v>
      </c>
      <c r="K91" s="77">
        <f t="shared" ca="1" si="39"/>
        <v>0</v>
      </c>
      <c r="L91" s="63">
        <f t="shared" ca="1" si="40"/>
        <v>71</v>
      </c>
      <c r="N91" s="62">
        <f t="shared" ca="1" si="41"/>
        <v>34</v>
      </c>
      <c r="O91" s="77">
        <f t="shared" ca="1" si="42"/>
        <v>0</v>
      </c>
      <c r="P91" s="63">
        <f t="shared" ca="1" si="43"/>
        <v>66</v>
      </c>
      <c r="R91" s="62">
        <f t="shared" ca="1" si="44"/>
        <v>10</v>
      </c>
      <c r="S91" s="77">
        <f t="shared" ca="1" si="45"/>
        <v>0</v>
      </c>
      <c r="T91" s="63">
        <f t="shared" ca="1" si="46"/>
        <v>90</v>
      </c>
    </row>
    <row r="92" spans="1:20">
      <c r="A92" s="22">
        <f t="shared" si="31"/>
        <v>89</v>
      </c>
      <c r="B92" s="62">
        <f t="shared" si="32"/>
        <v>23.158602035775214</v>
      </c>
      <c r="C92" s="77">
        <f t="shared" si="33"/>
        <v>2.320237670135808E-2</v>
      </c>
      <c r="D92" s="63">
        <f t="shared" si="34"/>
        <v>76.818195587523434</v>
      </c>
      <c r="E92" s="90"/>
      <c r="F92" s="62">
        <f t="shared" ca="1" si="35"/>
        <v>97</v>
      </c>
      <c r="G92" s="77">
        <f t="shared" ca="1" si="36"/>
        <v>0</v>
      </c>
      <c r="H92" s="63">
        <f t="shared" ca="1" si="37"/>
        <v>3</v>
      </c>
      <c r="J92" s="62">
        <f t="shared" ca="1" si="38"/>
        <v>29</v>
      </c>
      <c r="K92" s="77">
        <f t="shared" ca="1" si="39"/>
        <v>0</v>
      </c>
      <c r="L92" s="63">
        <f t="shared" ca="1" si="40"/>
        <v>71</v>
      </c>
      <c r="N92" s="62">
        <f t="shared" ca="1" si="41"/>
        <v>34</v>
      </c>
      <c r="O92" s="77">
        <f t="shared" ca="1" si="42"/>
        <v>0</v>
      </c>
      <c r="P92" s="63">
        <f t="shared" ca="1" si="43"/>
        <v>66</v>
      </c>
      <c r="R92" s="62">
        <f t="shared" ca="1" si="44"/>
        <v>10</v>
      </c>
      <c r="S92" s="77">
        <f t="shared" ca="1" si="45"/>
        <v>0</v>
      </c>
      <c r="T92" s="63">
        <f t="shared" ca="1" si="46"/>
        <v>90</v>
      </c>
    </row>
    <row r="93" spans="1:20">
      <c r="A93" s="22">
        <f t="shared" si="31"/>
        <v>90</v>
      </c>
      <c r="B93" s="62">
        <f t="shared" si="32"/>
        <v>23.15682883156779</v>
      </c>
      <c r="C93" s="77">
        <f t="shared" si="33"/>
        <v>2.0799153102539578E-2</v>
      </c>
      <c r="D93" s="63">
        <f t="shared" si="34"/>
        <v>76.822372015329677</v>
      </c>
      <c r="E93" s="90"/>
      <c r="F93" s="62">
        <f t="shared" ca="1" si="35"/>
        <v>97</v>
      </c>
      <c r="G93" s="77">
        <f t="shared" ca="1" si="36"/>
        <v>0</v>
      </c>
      <c r="H93" s="63">
        <f t="shared" ca="1" si="37"/>
        <v>3</v>
      </c>
      <c r="J93" s="62">
        <f t="shared" ca="1" si="38"/>
        <v>29</v>
      </c>
      <c r="K93" s="77">
        <f t="shared" ca="1" si="39"/>
        <v>0</v>
      </c>
      <c r="L93" s="63">
        <f t="shared" ca="1" si="40"/>
        <v>71</v>
      </c>
      <c r="N93" s="62">
        <f t="shared" ca="1" si="41"/>
        <v>34</v>
      </c>
      <c r="O93" s="77">
        <f t="shared" ca="1" si="42"/>
        <v>0</v>
      </c>
      <c r="P93" s="63">
        <f t="shared" ca="1" si="43"/>
        <v>66</v>
      </c>
      <c r="R93" s="62">
        <f t="shared" ca="1" si="44"/>
        <v>10</v>
      </c>
      <c r="S93" s="77">
        <f t="shared" ca="1" si="45"/>
        <v>0</v>
      </c>
      <c r="T93" s="63">
        <f t="shared" ca="1" si="46"/>
        <v>90</v>
      </c>
    </row>
    <row r="94" spans="1:20">
      <c r="A94" s="22">
        <f t="shared" si="31"/>
        <v>91</v>
      </c>
      <c r="B94" s="62">
        <f t="shared" si="32"/>
        <v>23.155239411554607</v>
      </c>
      <c r="C94" s="77">
        <f t="shared" si="33"/>
        <v>1.8644725557264825E-2</v>
      </c>
      <c r="D94" s="63">
        <f t="shared" si="34"/>
        <v>76.82611586288813</v>
      </c>
      <c r="E94" s="90"/>
      <c r="F94" s="62">
        <f t="shared" ca="1" si="35"/>
        <v>97</v>
      </c>
      <c r="G94" s="77">
        <f t="shared" ca="1" si="36"/>
        <v>0</v>
      </c>
      <c r="H94" s="63">
        <f t="shared" ca="1" si="37"/>
        <v>3</v>
      </c>
      <c r="J94" s="62">
        <f t="shared" ca="1" si="38"/>
        <v>29</v>
      </c>
      <c r="K94" s="77">
        <f t="shared" ca="1" si="39"/>
        <v>0</v>
      </c>
      <c r="L94" s="63">
        <f t="shared" ca="1" si="40"/>
        <v>71</v>
      </c>
      <c r="N94" s="62">
        <f t="shared" ca="1" si="41"/>
        <v>34</v>
      </c>
      <c r="O94" s="77">
        <f t="shared" ca="1" si="42"/>
        <v>0</v>
      </c>
      <c r="P94" s="63">
        <f t="shared" ca="1" si="43"/>
        <v>66</v>
      </c>
      <c r="R94" s="62">
        <f t="shared" ca="1" si="44"/>
        <v>10</v>
      </c>
      <c r="S94" s="77">
        <f t="shared" ca="1" si="45"/>
        <v>0</v>
      </c>
      <c r="T94" s="63">
        <f t="shared" ca="1" si="46"/>
        <v>90</v>
      </c>
    </row>
    <row r="95" spans="1:20">
      <c r="A95" s="22">
        <f t="shared" si="31"/>
        <v>92</v>
      </c>
      <c r="B95" s="62">
        <f t="shared" si="32"/>
        <v>23.15381472537727</v>
      </c>
      <c r="C95" s="77">
        <f t="shared" si="33"/>
        <v>1.6713361134293111E-2</v>
      </c>
      <c r="D95" s="63">
        <f t="shared" si="34"/>
        <v>76.829471913488433</v>
      </c>
      <c r="E95" s="90"/>
      <c r="F95" s="62">
        <f t="shared" ca="1" si="35"/>
        <v>97</v>
      </c>
      <c r="G95" s="77">
        <f t="shared" ca="1" si="36"/>
        <v>0</v>
      </c>
      <c r="H95" s="63">
        <f t="shared" ca="1" si="37"/>
        <v>3</v>
      </c>
      <c r="J95" s="62">
        <f t="shared" ca="1" si="38"/>
        <v>29</v>
      </c>
      <c r="K95" s="77">
        <f t="shared" ca="1" si="39"/>
        <v>0</v>
      </c>
      <c r="L95" s="63">
        <f t="shared" ca="1" si="40"/>
        <v>71</v>
      </c>
      <c r="N95" s="62">
        <f t="shared" ca="1" si="41"/>
        <v>34</v>
      </c>
      <c r="O95" s="77">
        <f t="shared" ca="1" si="42"/>
        <v>0</v>
      </c>
      <c r="P95" s="63">
        <f t="shared" ca="1" si="43"/>
        <v>66</v>
      </c>
      <c r="R95" s="62">
        <f t="shared" ca="1" si="44"/>
        <v>10</v>
      </c>
      <c r="S95" s="77">
        <f t="shared" ca="1" si="45"/>
        <v>0</v>
      </c>
      <c r="T95" s="63">
        <f t="shared" ca="1" si="46"/>
        <v>90</v>
      </c>
    </row>
    <row r="96" spans="1:20">
      <c r="A96" s="22">
        <f t="shared" si="31"/>
        <v>93</v>
      </c>
      <c r="B96" s="62">
        <f t="shared" si="32"/>
        <v>23.152537697755701</v>
      </c>
      <c r="C96" s="77">
        <f t="shared" si="33"/>
        <v>1.4981983751688107E-2</v>
      </c>
      <c r="D96" s="63">
        <f t="shared" si="34"/>
        <v>76.8324803184926</v>
      </c>
      <c r="E96" s="90"/>
      <c r="F96" s="62">
        <f t="shared" ca="1" si="35"/>
        <v>97</v>
      </c>
      <c r="G96" s="77">
        <f t="shared" ca="1" si="36"/>
        <v>0</v>
      </c>
      <c r="H96" s="63">
        <f t="shared" ca="1" si="37"/>
        <v>3</v>
      </c>
      <c r="J96" s="62">
        <f t="shared" ca="1" si="38"/>
        <v>29</v>
      </c>
      <c r="K96" s="77">
        <f t="shared" ca="1" si="39"/>
        <v>0</v>
      </c>
      <c r="L96" s="63">
        <f t="shared" ca="1" si="40"/>
        <v>71</v>
      </c>
      <c r="N96" s="62">
        <f t="shared" ca="1" si="41"/>
        <v>34</v>
      </c>
      <c r="O96" s="77">
        <f t="shared" ca="1" si="42"/>
        <v>0</v>
      </c>
      <c r="P96" s="63">
        <f t="shared" ca="1" si="43"/>
        <v>66</v>
      </c>
      <c r="R96" s="62">
        <f t="shared" ca="1" si="44"/>
        <v>10</v>
      </c>
      <c r="S96" s="77">
        <f t="shared" ca="1" si="45"/>
        <v>0</v>
      </c>
      <c r="T96" s="63">
        <f t="shared" ca="1" si="46"/>
        <v>90</v>
      </c>
    </row>
    <row r="97" spans="1:20">
      <c r="A97" s="22">
        <f t="shared" si="31"/>
        <v>94</v>
      </c>
      <c r="B97" s="62">
        <f t="shared" si="32"/>
        <v>23.151393023641827</v>
      </c>
      <c r="C97" s="77">
        <f t="shared" si="33"/>
        <v>1.342990079025805E-2</v>
      </c>
      <c r="D97" s="63">
        <f t="shared" si="34"/>
        <v>76.835177075567898</v>
      </c>
      <c r="E97" s="90"/>
      <c r="F97" s="62">
        <f t="shared" ca="1" si="35"/>
        <v>97</v>
      </c>
      <c r="G97" s="77">
        <f t="shared" ca="1" si="36"/>
        <v>0</v>
      </c>
      <c r="H97" s="63">
        <f t="shared" ca="1" si="37"/>
        <v>3</v>
      </c>
      <c r="J97" s="62">
        <f t="shared" ca="1" si="38"/>
        <v>29</v>
      </c>
      <c r="K97" s="77">
        <f t="shared" ca="1" si="39"/>
        <v>0</v>
      </c>
      <c r="L97" s="63">
        <f t="shared" ca="1" si="40"/>
        <v>71</v>
      </c>
      <c r="N97" s="62">
        <f t="shared" ca="1" si="41"/>
        <v>34</v>
      </c>
      <c r="O97" s="77">
        <f t="shared" ca="1" si="42"/>
        <v>0</v>
      </c>
      <c r="P97" s="63">
        <f t="shared" ca="1" si="43"/>
        <v>66</v>
      </c>
      <c r="R97" s="62">
        <f t="shared" ca="1" si="44"/>
        <v>10</v>
      </c>
      <c r="S97" s="77">
        <f t="shared" ca="1" si="45"/>
        <v>0</v>
      </c>
      <c r="T97" s="63">
        <f t="shared" ca="1" si="46"/>
        <v>90</v>
      </c>
    </row>
    <row r="98" spans="1:20">
      <c r="A98" s="22">
        <f t="shared" si="31"/>
        <v>95</v>
      </c>
      <c r="B98" s="62">
        <f t="shared" si="32"/>
        <v>23.150366984633997</v>
      </c>
      <c r="C98" s="77">
        <f t="shared" si="33"/>
        <v>1.203855765584208E-2</v>
      </c>
      <c r="D98" s="63">
        <f t="shared" si="34"/>
        <v>76.837594457710139</v>
      </c>
      <c r="E98" s="90"/>
      <c r="F98" s="62">
        <f t="shared" ca="1" si="35"/>
        <v>97</v>
      </c>
      <c r="G98" s="77">
        <f t="shared" ca="1" si="36"/>
        <v>0</v>
      </c>
      <c r="H98" s="63">
        <f t="shared" ca="1" si="37"/>
        <v>3</v>
      </c>
      <c r="J98" s="62">
        <f t="shared" ca="1" si="38"/>
        <v>29</v>
      </c>
      <c r="K98" s="77">
        <f t="shared" ca="1" si="39"/>
        <v>0</v>
      </c>
      <c r="L98" s="63">
        <f t="shared" ca="1" si="40"/>
        <v>71</v>
      </c>
      <c r="N98" s="62">
        <f t="shared" ca="1" si="41"/>
        <v>34</v>
      </c>
      <c r="O98" s="77">
        <f t="shared" ca="1" si="42"/>
        <v>0</v>
      </c>
      <c r="P98" s="63">
        <f t="shared" ca="1" si="43"/>
        <v>66</v>
      </c>
      <c r="R98" s="62">
        <f t="shared" ca="1" si="44"/>
        <v>10</v>
      </c>
      <c r="S98" s="77">
        <f t="shared" ca="1" si="45"/>
        <v>0</v>
      </c>
      <c r="T98" s="63">
        <f t="shared" ca="1" si="46"/>
        <v>90</v>
      </c>
    </row>
    <row r="99" spans="1:20">
      <c r="A99" s="22">
        <f t="shared" si="31"/>
        <v>96</v>
      </c>
      <c r="B99" s="62">
        <f t="shared" si="32"/>
        <v>23.149447284442594</v>
      </c>
      <c r="C99" s="77">
        <f t="shared" si="33"/>
        <v>1.0791317469195288E-2</v>
      </c>
      <c r="D99" s="63">
        <f t="shared" si="34"/>
        <v>76.839761398088186</v>
      </c>
      <c r="E99" s="90"/>
      <c r="F99" s="62">
        <f t="shared" ca="1" si="35"/>
        <v>97</v>
      </c>
      <c r="G99" s="77">
        <f t="shared" ca="1" si="36"/>
        <v>0</v>
      </c>
      <c r="H99" s="63">
        <f t="shared" ca="1" si="37"/>
        <v>3</v>
      </c>
      <c r="J99" s="62">
        <f t="shared" ca="1" si="38"/>
        <v>29</v>
      </c>
      <c r="K99" s="77">
        <f t="shared" ca="1" si="39"/>
        <v>0</v>
      </c>
      <c r="L99" s="63">
        <f t="shared" ca="1" si="40"/>
        <v>71</v>
      </c>
      <c r="N99" s="62">
        <f t="shared" ca="1" si="41"/>
        <v>34</v>
      </c>
      <c r="O99" s="77">
        <f t="shared" ca="1" si="42"/>
        <v>0</v>
      </c>
      <c r="P99" s="63">
        <f t="shared" ca="1" si="43"/>
        <v>66</v>
      </c>
      <c r="R99" s="62">
        <f t="shared" ca="1" si="44"/>
        <v>10</v>
      </c>
      <c r="S99" s="77">
        <f t="shared" ca="1" si="45"/>
        <v>0</v>
      </c>
      <c r="T99" s="63">
        <f t="shared" ca="1" si="46"/>
        <v>90</v>
      </c>
    </row>
    <row r="100" spans="1:20">
      <c r="A100" s="22">
        <f t="shared" si="31"/>
        <v>97</v>
      </c>
      <c r="B100" s="62">
        <f t="shared" si="32"/>
        <v>23.14862290142748</v>
      </c>
      <c r="C100" s="77">
        <f t="shared" si="33"/>
        <v>9.6732633398534454E-3</v>
      </c>
      <c r="D100" s="63">
        <f t="shared" si="34"/>
        <v>76.841703835232636</v>
      </c>
      <c r="E100" s="90"/>
      <c r="F100" s="62">
        <f t="shared" ca="1" si="35"/>
        <v>97</v>
      </c>
      <c r="G100" s="77">
        <f t="shared" ref="G100:G103" ca="1" si="47">InitialPopulationSize6 - SUM(F100,H100)</f>
        <v>0</v>
      </c>
      <c r="H100" s="63">
        <f t="shared" ca="1" si="37"/>
        <v>3</v>
      </c>
      <c r="J100" s="62">
        <f t="shared" ca="1" si="38"/>
        <v>29</v>
      </c>
      <c r="K100" s="77">
        <f t="shared" ref="K100:K103" ca="1" si="48">InitialPopulationSize6 - SUM(J100,L100)</f>
        <v>0</v>
      </c>
      <c r="L100" s="63">
        <f t="shared" ca="1" si="40"/>
        <v>71</v>
      </c>
      <c r="N100" s="62">
        <f t="shared" ca="1" si="41"/>
        <v>34</v>
      </c>
      <c r="O100" s="77">
        <f t="shared" ref="O100:O103" ca="1" si="49">InitialPopulationSize6 - SUM(N100,P100)</f>
        <v>0</v>
      </c>
      <c r="P100" s="63">
        <f t="shared" ca="1" si="43"/>
        <v>66</v>
      </c>
      <c r="R100" s="62">
        <f t="shared" ca="1" si="44"/>
        <v>10</v>
      </c>
      <c r="S100" s="77">
        <f t="shared" ref="S100:S103" ca="1" si="50">InitialPopulationSize6 - SUM(R100,T100)</f>
        <v>0</v>
      </c>
      <c r="T100" s="63">
        <f t="shared" ca="1" si="46"/>
        <v>90</v>
      </c>
    </row>
    <row r="101" spans="1:20">
      <c r="A101" s="22">
        <f t="shared" si="31"/>
        <v>98</v>
      </c>
      <c r="B101" s="62">
        <f t="shared" si="32"/>
        <v>23.147883956434054</v>
      </c>
      <c r="C101" s="77">
        <f t="shared" si="33"/>
        <v>8.671020932105377E-3</v>
      </c>
      <c r="D101" s="63">
        <f t="shared" si="34"/>
        <v>76.843445022633816</v>
      </c>
      <c r="E101" s="90"/>
      <c r="F101" s="62">
        <f t="shared" ca="1" si="35"/>
        <v>97</v>
      </c>
      <c r="G101" s="77">
        <f t="shared" ca="1" si="47"/>
        <v>0</v>
      </c>
      <c r="H101" s="63">
        <f t="shared" ca="1" si="37"/>
        <v>3</v>
      </c>
      <c r="J101" s="62">
        <f t="shared" ca="1" si="38"/>
        <v>29</v>
      </c>
      <c r="K101" s="77">
        <f t="shared" ca="1" si="48"/>
        <v>0</v>
      </c>
      <c r="L101" s="63">
        <f t="shared" ca="1" si="40"/>
        <v>71</v>
      </c>
      <c r="N101" s="62">
        <f t="shared" ca="1" si="41"/>
        <v>34</v>
      </c>
      <c r="O101" s="77">
        <f t="shared" ca="1" si="49"/>
        <v>0</v>
      </c>
      <c r="P101" s="63">
        <f t="shared" ca="1" si="43"/>
        <v>66</v>
      </c>
      <c r="R101" s="62">
        <f t="shared" ca="1" si="44"/>
        <v>10</v>
      </c>
      <c r="S101" s="77">
        <f t="shared" ca="1" si="50"/>
        <v>0</v>
      </c>
      <c r="T101" s="63">
        <f t="shared" ca="1" si="46"/>
        <v>90</v>
      </c>
    </row>
    <row r="102" spans="1:20">
      <c r="A102" s="22">
        <f t="shared" si="31"/>
        <v>99</v>
      </c>
      <c r="B102" s="62">
        <f t="shared" si="32"/>
        <v>23.147221594339197</v>
      </c>
      <c r="C102" s="77">
        <f t="shared" si="33"/>
        <v>7.772599259183023E-3</v>
      </c>
      <c r="D102" s="63">
        <f t="shared" si="34"/>
        <v>76.845005806401588</v>
      </c>
      <c r="E102" s="90"/>
      <c r="F102" s="62">
        <f t="shared" ca="1" si="35"/>
        <v>97</v>
      </c>
      <c r="G102" s="77">
        <f t="shared" ca="1" si="47"/>
        <v>0</v>
      </c>
      <c r="H102" s="63">
        <f t="shared" ca="1" si="37"/>
        <v>3</v>
      </c>
      <c r="J102" s="62">
        <f t="shared" ca="1" si="38"/>
        <v>29</v>
      </c>
      <c r="K102" s="77">
        <f t="shared" ca="1" si="48"/>
        <v>0</v>
      </c>
      <c r="L102" s="63">
        <f t="shared" ca="1" si="40"/>
        <v>71</v>
      </c>
      <c r="N102" s="62">
        <f t="shared" ca="1" si="41"/>
        <v>34</v>
      </c>
      <c r="O102" s="77">
        <f t="shared" ca="1" si="49"/>
        <v>0</v>
      </c>
      <c r="P102" s="63">
        <f t="shared" ca="1" si="43"/>
        <v>66</v>
      </c>
      <c r="R102" s="62">
        <f t="shared" ca="1" si="44"/>
        <v>10</v>
      </c>
      <c r="S102" s="77">
        <f t="shared" ca="1" si="50"/>
        <v>0</v>
      </c>
      <c r="T102" s="63">
        <f t="shared" ca="1" si="46"/>
        <v>90</v>
      </c>
    </row>
    <row r="103" spans="1:20">
      <c r="A103" s="22">
        <f t="shared" si="31"/>
        <v>100</v>
      </c>
      <c r="B103" s="62">
        <f t="shared" si="32"/>
        <v>23.146627877883724</v>
      </c>
      <c r="C103" s="77">
        <f t="shared" si="33"/>
        <v>6.9672478480038887E-3</v>
      </c>
      <c r="D103" s="63">
        <f t="shared" si="34"/>
        <v>76.846404874268245</v>
      </c>
      <c r="E103" s="90"/>
      <c r="F103" s="62">
        <f t="shared" ca="1" si="35"/>
        <v>97</v>
      </c>
      <c r="G103" s="77">
        <f t="shared" ca="1" si="47"/>
        <v>0</v>
      </c>
      <c r="H103" s="63">
        <f t="shared" ca="1" si="37"/>
        <v>3</v>
      </c>
      <c r="J103" s="62">
        <f t="shared" ca="1" si="38"/>
        <v>29</v>
      </c>
      <c r="K103" s="77">
        <f t="shared" ca="1" si="48"/>
        <v>0</v>
      </c>
      <c r="L103" s="63">
        <f t="shared" ca="1" si="40"/>
        <v>71</v>
      </c>
      <c r="N103" s="62">
        <f t="shared" ca="1" si="41"/>
        <v>34</v>
      </c>
      <c r="O103" s="77">
        <f t="shared" ca="1" si="49"/>
        <v>0</v>
      </c>
      <c r="P103" s="63">
        <f t="shared" ca="1" si="43"/>
        <v>66</v>
      </c>
      <c r="R103" s="62">
        <f t="shared" ca="1" si="44"/>
        <v>10</v>
      </c>
      <c r="S103" s="77">
        <f t="shared" ca="1" si="50"/>
        <v>0</v>
      </c>
      <c r="T103" s="63">
        <f t="shared" ca="1" si="46"/>
        <v>90</v>
      </c>
    </row>
  </sheetData>
  <pageMargins left="0.75" right="0.75" top="1" bottom="1" header="0.5" footer="0.5"/>
  <pageSetup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48129" r:id="rId3" name="Scroll Bar 1">
              <controlPr defaultSize="0" autoPict="0">
                <anchor moveWithCells="1">
                  <from>
                    <xdr:col>25</xdr:col>
                    <xdr:colOff>0</xdr:colOff>
                    <xdr:row>2</xdr:row>
                    <xdr:rowOff>139700</xdr:rowOff>
                  </from>
                  <to>
                    <xdr:col>26</xdr:col>
                    <xdr:colOff>215900</xdr:colOff>
                    <xdr:row>4</xdr:row>
                    <xdr:rowOff>0</xdr:rowOff>
                  </to>
                </anchor>
              </controlPr>
            </control>
          </mc:Choice>
          <mc:Fallback/>
        </mc:AlternateContent>
        <mc:AlternateContent xmlns:mc="http://schemas.openxmlformats.org/markup-compatibility/2006">
          <mc:Choice Requires="x14">
            <control shapeId="48130" r:id="rId4" name="Scroll Bar 2">
              <controlPr defaultSize="0" autoPict="0">
                <anchor moveWithCells="1">
                  <from>
                    <xdr:col>25</xdr:col>
                    <xdr:colOff>0</xdr:colOff>
                    <xdr:row>4</xdr:row>
                    <xdr:rowOff>0</xdr:rowOff>
                  </from>
                  <to>
                    <xdr:col>26</xdr:col>
                    <xdr:colOff>215900</xdr:colOff>
                    <xdr:row>5</xdr:row>
                    <xdr:rowOff>25400</xdr:rowOff>
                  </to>
                </anchor>
              </controlPr>
            </control>
          </mc:Choice>
          <mc:Fallback/>
        </mc:AlternateContent>
        <mc:AlternateContent xmlns:mc="http://schemas.openxmlformats.org/markup-compatibility/2006">
          <mc:Choice Requires="x14">
            <control shapeId="48131" r:id="rId5" name="Scroll Bar 3">
              <controlPr defaultSize="0" autoPict="0">
                <anchor moveWithCells="1">
                  <from>
                    <xdr:col>25</xdr:col>
                    <xdr:colOff>0</xdr:colOff>
                    <xdr:row>7</xdr:row>
                    <xdr:rowOff>0</xdr:rowOff>
                  </from>
                  <to>
                    <xdr:col>26</xdr:col>
                    <xdr:colOff>215900</xdr:colOff>
                    <xdr:row>8</xdr:row>
                    <xdr:rowOff>25400</xdr:rowOff>
                  </to>
                </anchor>
              </controlPr>
            </control>
          </mc:Choice>
          <mc:Fallback/>
        </mc:AlternateContent>
        <mc:AlternateContent xmlns:mc="http://schemas.openxmlformats.org/markup-compatibility/2006">
          <mc:Choice Requires="x14">
            <control shapeId="48132" r:id="rId6" name="Scroll Bar 4">
              <controlPr defaultSize="0" autoPict="0">
                <anchor moveWithCells="1">
                  <from>
                    <xdr:col>25</xdr:col>
                    <xdr:colOff>0</xdr:colOff>
                    <xdr:row>8</xdr:row>
                    <xdr:rowOff>0</xdr:rowOff>
                  </from>
                  <to>
                    <xdr:col>26</xdr:col>
                    <xdr:colOff>215900</xdr:colOff>
                    <xdr:row>9</xdr:row>
                    <xdr:rowOff>25400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A36" sqref="A36"/>
    </sheetView>
  </sheetViews>
  <sheetFormatPr baseColWidth="10" defaultRowHeight="13" x14ac:dyDescent="0"/>
  <cols>
    <col min="1" max="1" width="106" customWidth="1"/>
  </cols>
  <sheetData>
    <row r="1" spans="1:1" ht="14">
      <c r="A1" s="78" t="s">
        <v>45</v>
      </c>
    </row>
    <row r="2" spans="1:1" ht="26">
      <c r="A2" s="79" t="s">
        <v>46</v>
      </c>
    </row>
    <row r="3" spans="1:1" ht="14">
      <c r="A3" s="80" t="s">
        <v>47</v>
      </c>
    </row>
    <row r="4" spans="1:1" ht="26">
      <c r="A4" s="80" t="s">
        <v>5</v>
      </c>
    </row>
    <row r="5" spans="1:1" ht="14">
      <c r="A5" s="80" t="s">
        <v>48</v>
      </c>
    </row>
    <row r="6" spans="1:1" ht="14">
      <c r="A6" s="81" t="s">
        <v>60</v>
      </c>
    </row>
    <row r="7" spans="1:1" ht="14">
      <c r="A7" s="81" t="s">
        <v>49</v>
      </c>
    </row>
    <row r="8" spans="1:1" ht="14">
      <c r="A8" s="80" t="s">
        <v>50</v>
      </c>
    </row>
    <row r="9" spans="1:1" ht="26">
      <c r="A9" s="80" t="s">
        <v>6</v>
      </c>
    </row>
    <row r="10" spans="1:1" ht="14">
      <c r="A10" s="80"/>
    </row>
    <row r="11" spans="1:1" ht="39">
      <c r="A11" s="82" t="s">
        <v>7</v>
      </c>
    </row>
    <row r="12" spans="1:1" ht="14">
      <c r="A12" s="83"/>
    </row>
    <row r="13" spans="1:1" ht="14">
      <c r="A13" s="83"/>
    </row>
    <row r="14" spans="1:1" ht="14">
      <c r="A14" s="84" t="s">
        <v>8</v>
      </c>
    </row>
    <row r="15" spans="1:1" ht="14">
      <c r="A15" s="79" t="s">
        <v>59</v>
      </c>
    </row>
    <row r="16" spans="1:1" ht="14">
      <c r="A16" s="79" t="s">
        <v>1</v>
      </c>
    </row>
    <row r="17" spans="1:1" ht="14">
      <c r="A17" s="79" t="s">
        <v>4</v>
      </c>
    </row>
    <row r="18" spans="1:1" ht="14">
      <c r="A18" s="79" t="s">
        <v>3</v>
      </c>
    </row>
    <row r="19" spans="1:1" ht="26">
      <c r="A19" s="85" t="s">
        <v>2</v>
      </c>
    </row>
    <row r="20" spans="1:1" ht="14">
      <c r="A20" s="86" t="s">
        <v>0</v>
      </c>
    </row>
  </sheetData>
  <phoneticPr fontId="5" type="noConversion"/>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1. Basic Model</vt:lpstr>
      <vt:lpstr>2. Intervention Model</vt:lpstr>
      <vt:lpstr>3. Open Population</vt:lpstr>
      <vt:lpstr>4. Group Structure</vt:lpstr>
      <vt:lpstr>5. Stochasticity</vt:lpstr>
      <vt:lpstr>6. Multi-Run</vt:lpstr>
      <vt:lpstr>Terms and Conditions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Anton Weisstein</cp:lastModifiedBy>
  <dcterms:created xsi:type="dcterms:W3CDTF">2010-06-12T16:19:05Z</dcterms:created>
  <dcterms:modified xsi:type="dcterms:W3CDTF">2016-06-08T16:12:27Z</dcterms:modified>
</cp:coreProperties>
</file>