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dyjohnson/Dropbox/slu/2020/DEMARC/beam/"/>
    </mc:Choice>
  </mc:AlternateContent>
  <xr:revisionPtr revIDLastSave="0" documentId="13_ncr:1_{843121D8-F11B-E743-BA2C-8A56FE012D15}" xr6:coauthVersionLast="47" xr6:coauthVersionMax="47" xr10:uidLastSave="{00000000-0000-0000-0000-000000000000}"/>
  <bookViews>
    <workbookView xWindow="380" yWindow="500" windowWidth="28040" windowHeight="15980" xr2:uid="{38E00E0B-006F-204D-B657-FEE88099183F}"/>
  </bookViews>
  <sheets>
    <sheet name="Numbers" sheetId="1" r:id="rId1"/>
    <sheet name="Distributed Load" sheetId="2" r:id="rId2"/>
    <sheet name="Point Loa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H10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7" i="1"/>
  <c r="H13" i="1"/>
  <c r="H17" i="1"/>
  <c r="H21" i="1"/>
  <c r="H7" i="1"/>
  <c r="K23" i="1"/>
  <c r="K19" i="1"/>
  <c r="K18" i="1"/>
  <c r="K13" i="1"/>
  <c r="K8" i="1"/>
  <c r="K4" i="1"/>
  <c r="K6" i="1"/>
  <c r="K5" i="1"/>
  <c r="K12" i="1" s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7" i="1"/>
  <c r="H24" i="1" l="1"/>
  <c r="H20" i="1"/>
  <c r="H16" i="1"/>
  <c r="H12" i="1"/>
  <c r="H8" i="1"/>
  <c r="H23" i="1"/>
  <c r="H19" i="1"/>
  <c r="H15" i="1"/>
  <c r="H11" i="1"/>
  <c r="H9" i="1"/>
  <c r="H22" i="1"/>
  <c r="H18" i="1"/>
  <c r="H14" i="1"/>
  <c r="K7" i="1"/>
</calcChain>
</file>

<file path=xl/sharedStrings.xml><?xml version="1.0" encoding="utf-8"?>
<sst xmlns="http://schemas.openxmlformats.org/spreadsheetml/2006/main" count="51" uniqueCount="33">
  <si>
    <t>u_n</t>
  </si>
  <si>
    <t>x_n</t>
  </si>
  <si>
    <t>v_n</t>
  </si>
  <si>
    <t>w(x)</t>
  </si>
  <si>
    <t>Observed</t>
  </si>
  <si>
    <t>Model</t>
  </si>
  <si>
    <t>Distributed Load</t>
  </si>
  <si>
    <t>Point Load</t>
  </si>
  <si>
    <t>(cm)</t>
  </si>
  <si>
    <t>Constants</t>
  </si>
  <si>
    <t>E</t>
  </si>
  <si>
    <t>b</t>
  </si>
  <si>
    <t>h</t>
  </si>
  <si>
    <t>I</t>
  </si>
  <si>
    <t>N/cm^2</t>
  </si>
  <si>
    <t>cm</t>
  </si>
  <si>
    <t>cm^4</t>
  </si>
  <si>
    <t>kg/cm^3</t>
  </si>
  <si>
    <t>g</t>
  </si>
  <si>
    <t>N/kg</t>
  </si>
  <si>
    <t>V_H20</t>
  </si>
  <si>
    <t>ml</t>
  </si>
  <si>
    <t>W0</t>
  </si>
  <si>
    <t>W1</t>
  </si>
  <si>
    <t>rho_steel</t>
  </si>
  <si>
    <t>N/cm</t>
  </si>
  <si>
    <t>rho_H20</t>
  </si>
  <si>
    <t>kg/ml</t>
  </si>
  <si>
    <t>N</t>
  </si>
  <si>
    <t>w''(0)</t>
  </si>
  <si>
    <t>w^(3)(0)</t>
  </si>
  <si>
    <t>L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</si>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</sst>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"/>
    <numFmt numFmtId="166" formatCode="0.000000"/>
    <numFmt numFmtId="167" formatCode="0.0"/>
  </numFmts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67" fontId="0" fillId="2" borderId="6" xfId="0" applyNumberFormat="1" applyFill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7" fontId="0" fillId="2" borderId="7" xfId="0" applyNumberFormat="1" applyFill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11" fontId="0" fillId="0" borderId="9" xfId="0" applyNumberFormat="1" applyBorder="1" applyAlignment="1">
      <alignment horizontal="center"/>
    </xf>
    <xf numFmtId="11" fontId="0" fillId="2" borderId="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DD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Beam</a:t>
            </a:r>
            <a:r>
              <a:rPr lang="en-US" baseline="0"/>
              <a:t> Deflectuion under Distributed Load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798541212040001E-2"/>
          <c:y val="7.5086213739937208E-2"/>
          <c:w val="0.84492437695435174"/>
          <c:h val="0.81524356477435866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Numbers!$B$7:$B$24</c:f>
              <c:numCache>
                <c:formatCode>General</c:formatCode>
                <c:ptCount val="1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</c:numCache>
            </c:numRef>
          </c:xVal>
          <c:yVal>
            <c:numRef>
              <c:f>Numbers!$D$7:$D$24</c:f>
              <c:numCache>
                <c:formatCode>0.0</c:formatCode>
                <c:ptCount val="18"/>
                <c:pt idx="0">
                  <c:v>0</c:v>
                </c:pt>
                <c:pt idx="1">
                  <c:v>9.9999999999994316E-2</c:v>
                </c:pt>
                <c:pt idx="2">
                  <c:v>0.19999999999998863</c:v>
                </c:pt>
                <c:pt idx="3">
                  <c:v>0.29999999999999716</c:v>
                </c:pt>
                <c:pt idx="4">
                  <c:v>0.5</c:v>
                </c:pt>
                <c:pt idx="5">
                  <c:v>0.59999999999999432</c:v>
                </c:pt>
                <c:pt idx="6">
                  <c:v>0.79999999999999716</c:v>
                </c:pt>
                <c:pt idx="7">
                  <c:v>1</c:v>
                </c:pt>
                <c:pt idx="8">
                  <c:v>1.0999999999999943</c:v>
                </c:pt>
                <c:pt idx="9">
                  <c:v>1.2999999999999972</c:v>
                </c:pt>
                <c:pt idx="10">
                  <c:v>1.5</c:v>
                </c:pt>
                <c:pt idx="11">
                  <c:v>1.6999999999999886</c:v>
                </c:pt>
                <c:pt idx="12">
                  <c:v>1.7999999999999972</c:v>
                </c:pt>
                <c:pt idx="13">
                  <c:v>2.0999999999999943</c:v>
                </c:pt>
                <c:pt idx="14">
                  <c:v>2.2999999999999972</c:v>
                </c:pt>
                <c:pt idx="15">
                  <c:v>2.5999999999999943</c:v>
                </c:pt>
                <c:pt idx="16">
                  <c:v>2.7999999999999972</c:v>
                </c:pt>
                <c:pt idx="17">
                  <c:v>2.8999999999999915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67-D645-8CDB-04499E094E70}"/>
            </c:ext>
          </c:extLst>
        </c:ser>
        <c:ser>
          <c:idx val="1"/>
          <c:order val="1"/>
          <c:tx>
            <c:v>Model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Numbers!$B$7:$B$24</c:f>
              <c:numCache>
                <c:formatCode>General</c:formatCode>
                <c:ptCount val="1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</c:numCache>
            </c:numRef>
          </c:xVal>
          <c:yVal>
            <c:numRef>
              <c:f>Numbers!$E$7:$E$24</c:f>
              <c:numCache>
                <c:formatCode>0.00</c:formatCode>
                <c:ptCount val="18"/>
                <c:pt idx="0">
                  <c:v>0</c:v>
                </c:pt>
                <c:pt idx="1">
                  <c:v>1.9771142972285945E-2</c:v>
                </c:pt>
                <c:pt idx="2">
                  <c:v>7.6000890321780631E-2</c:v>
                </c:pt>
                <c:pt idx="3">
                  <c:v>0.16427720534441068</c:v>
                </c:pt>
                <c:pt idx="4">
                  <c:v>0.28047269886539772</c:v>
                </c:pt>
                <c:pt idx="5">
                  <c:v>0.42074462923925843</c:v>
                </c:pt>
                <c:pt idx="6">
                  <c:v>0.58153490234980465</c:v>
                </c:pt>
                <c:pt idx="7">
                  <c:v>0.75957007161014312</c:v>
                </c:pt>
                <c:pt idx="8">
                  <c:v>0.9518613379626758</c:v>
                </c:pt>
                <c:pt idx="9">
                  <c:v>1.1557045498790999</c:v>
                </c:pt>
                <c:pt idx="10">
                  <c:v>1.3686802033604064</c:v>
                </c:pt>
                <c:pt idx="11">
                  <c:v>1.5886534419368838</c:v>
                </c:pt>
                <c:pt idx="12">
                  <c:v>1.8137740566681133</c:v>
                </c:pt>
                <c:pt idx="13">
                  <c:v>2.0424764861429718</c:v>
                </c:pt>
                <c:pt idx="14">
                  <c:v>2.2734798164796324</c:v>
                </c:pt>
                <c:pt idx="15">
                  <c:v>2.5057877813255622</c:v>
                </c:pt>
                <c:pt idx="16">
                  <c:v>2.7386887618575226</c:v>
                </c:pt>
                <c:pt idx="17">
                  <c:v>2.9717557867815731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67-D645-8CDB-04499E094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409055"/>
        <c:axId val="459612751"/>
      </c:scatterChart>
      <c:valAx>
        <c:axId val="409409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aseline="0"/>
                  <a:t>x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612751"/>
        <c:crosses val="autoZero"/>
        <c:crossBetween val="midCat"/>
      </c:valAx>
      <c:valAx>
        <c:axId val="459612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aseline="0"/>
                  <a:t>w(x)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4090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37855346894039"/>
          <c:y val="0.67444505832757617"/>
          <c:w val="0.14673590254633992"/>
          <c:h val="0.112377063526702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Beam</a:t>
            </a:r>
            <a:r>
              <a:rPr lang="en-US" baseline="0"/>
              <a:t> Deflectuion under Distributed Load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798541212040001E-2"/>
          <c:y val="7.5086213739937208E-2"/>
          <c:w val="0.84492437695435174"/>
          <c:h val="0.81524356477435866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Numbers!$B$7:$B$24</c:f>
              <c:numCache>
                <c:formatCode>General</c:formatCode>
                <c:ptCount val="1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</c:numCache>
            </c:numRef>
          </c:xVal>
          <c:yVal>
            <c:numRef>
              <c:f>Numbers!$G$7:$G$24</c:f>
              <c:numCache>
                <c:formatCode>0.0</c:formatCode>
                <c:ptCount val="18"/>
                <c:pt idx="0">
                  <c:v>0</c:v>
                </c:pt>
                <c:pt idx="1">
                  <c:v>0.20000000000000284</c:v>
                </c:pt>
                <c:pt idx="2">
                  <c:v>0.40000000000000568</c:v>
                </c:pt>
                <c:pt idx="3">
                  <c:v>0.79999999999999716</c:v>
                </c:pt>
                <c:pt idx="4">
                  <c:v>1.1999999999999886</c:v>
                </c:pt>
                <c:pt idx="5">
                  <c:v>1.7000000000000028</c:v>
                </c:pt>
                <c:pt idx="6">
                  <c:v>2.3999999999999915</c:v>
                </c:pt>
                <c:pt idx="7">
                  <c:v>3.0999999999999943</c:v>
                </c:pt>
                <c:pt idx="8">
                  <c:v>4</c:v>
                </c:pt>
                <c:pt idx="9">
                  <c:v>4.7999999999999972</c:v>
                </c:pt>
                <c:pt idx="10">
                  <c:v>5.6999999999999886</c:v>
                </c:pt>
                <c:pt idx="11">
                  <c:v>6.6000000000000085</c:v>
                </c:pt>
                <c:pt idx="12">
                  <c:v>7.7999999999999972</c:v>
                </c:pt>
                <c:pt idx="13">
                  <c:v>8.7000000000000028</c:v>
                </c:pt>
                <c:pt idx="14">
                  <c:v>9.8999999999999986</c:v>
                </c:pt>
                <c:pt idx="15">
                  <c:v>10.899999999999999</c:v>
                </c:pt>
                <c:pt idx="16">
                  <c:v>11.699999999999996</c:v>
                </c:pt>
                <c:pt idx="17">
                  <c:v>13.100000000000001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26-DA46-821A-6FA7ED4F5C49}"/>
            </c:ext>
          </c:extLst>
        </c:ser>
        <c:ser>
          <c:idx val="1"/>
          <c:order val="1"/>
          <c:tx>
            <c:v>Model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Numbers!$B$7:$B$24</c:f>
              <c:numCache>
                <c:formatCode>General</c:formatCode>
                <c:ptCount val="1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</c:numCache>
            </c:numRef>
          </c:xVal>
          <c:yVal>
            <c:numRef>
              <c:f>Numbers!$H$7:$H$24</c:f>
              <c:numCache>
                <c:formatCode>0.00</c:formatCode>
                <c:ptCount val="18"/>
                <c:pt idx="0">
                  <c:v>0</c:v>
                </c:pt>
                <c:pt idx="1">
                  <c:v>7.089440677734353E-2</c:v>
                </c:pt>
                <c:pt idx="2">
                  <c:v>0.27754406057513215</c:v>
                </c:pt>
                <c:pt idx="3">
                  <c:v>0.61089861159200276</c:v>
                </c:pt>
                <c:pt idx="4">
                  <c:v>1.0619077100265926</c:v>
                </c:pt>
                <c:pt idx="5">
                  <c:v>1.6215210060775382</c:v>
                </c:pt>
                <c:pt idx="6">
                  <c:v>2.2806881499434772</c:v>
                </c:pt>
                <c:pt idx="7">
                  <c:v>3.0303587918230459</c:v>
                </c:pt>
                <c:pt idx="8">
                  <c:v>3.8614825819148821</c:v>
                </c:pt>
                <c:pt idx="9">
                  <c:v>4.7650091704176214</c:v>
                </c:pt>
                <c:pt idx="10">
                  <c:v>5.7318882075299031</c:v>
                </c:pt>
                <c:pt idx="11">
                  <c:v>6.7530693434503632</c:v>
                </c:pt>
                <c:pt idx="12">
                  <c:v>7.819502228377635</c:v>
                </c:pt>
                <c:pt idx="13">
                  <c:v>8.9221365125103613</c:v>
                </c:pt>
                <c:pt idx="14">
                  <c:v>10.051921846047177</c:v>
                </c:pt>
                <c:pt idx="15">
                  <c:v>11.199807879186716</c:v>
                </c:pt>
                <c:pt idx="16">
                  <c:v>12.356744262127624</c:v>
                </c:pt>
                <c:pt idx="17">
                  <c:v>13.515189036702086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26-DA46-821A-6FA7ED4F5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409055"/>
        <c:axId val="459612751"/>
      </c:scatterChart>
      <c:valAx>
        <c:axId val="409409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aseline="0"/>
                  <a:t>x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612751"/>
        <c:crosses val="autoZero"/>
        <c:crossBetween val="midCat"/>
      </c:valAx>
      <c:valAx>
        <c:axId val="459612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aseline="0"/>
                  <a:t>w(x)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4090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37855346894039"/>
          <c:y val="0.67444505832757617"/>
          <c:w val="0.14673590254633992"/>
          <c:h val="0.112377063526702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46B014C-A04A-D849-AEA0-B80CE6343EEB}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A0451C0-62B3-D547-A18C-FEDD8A5CE7AB}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7336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450681-4B9C-2A48-BE72-551CE6629E4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7336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CB4620-8789-F742-8953-2D0F8E75F3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D03FE-D197-4449-AFA0-FCDEE43072B8}">
  <dimension ref="B3:L24"/>
  <sheetViews>
    <sheetView tabSelected="1" zoomScale="117" workbookViewId="0">
      <selection activeCell="H7" sqref="H7"/>
    </sheetView>
  </sheetViews>
  <sheetFormatPr baseColWidth="10" defaultRowHeight="16" x14ac:dyDescent="0.2"/>
  <cols>
    <col min="1" max="1" width="5" customWidth="1"/>
    <col min="2" max="11" width="10.83203125" style="1"/>
  </cols>
  <sheetData>
    <row r="3" spans="2:12" x14ac:dyDescent="0.2">
      <c r="C3" s="23" t="s">
        <v>6</v>
      </c>
      <c r="D3" s="24"/>
      <c r="E3" s="25"/>
      <c r="F3" s="23" t="s">
        <v>7</v>
      </c>
      <c r="G3" s="24"/>
      <c r="H3" s="25"/>
      <c r="J3" s="26" t="s">
        <v>9</v>
      </c>
      <c r="K3" s="26"/>
      <c r="L3" s="26"/>
    </row>
    <row r="4" spans="2:12" x14ac:dyDescent="0.2">
      <c r="B4" s="2"/>
      <c r="C4" s="2"/>
      <c r="D4" s="2" t="s">
        <v>4</v>
      </c>
      <c r="E4" s="2" t="s">
        <v>5</v>
      </c>
      <c r="F4" s="2"/>
      <c r="G4" s="2" t="s">
        <v>4</v>
      </c>
      <c r="H4" s="2" t="s">
        <v>5</v>
      </c>
      <c r="J4" s="6" t="s">
        <v>10</v>
      </c>
      <c r="K4" s="7">
        <f>20000000</f>
        <v>20000000</v>
      </c>
      <c r="L4" s="8" t="s">
        <v>14</v>
      </c>
    </row>
    <row r="5" spans="2:12" x14ac:dyDescent="0.2">
      <c r="B5" s="3" t="s">
        <v>1</v>
      </c>
      <c r="C5" s="3" t="s">
        <v>0</v>
      </c>
      <c r="D5" s="3" t="s">
        <v>3</v>
      </c>
      <c r="E5" s="3" t="s">
        <v>3</v>
      </c>
      <c r="F5" s="3" t="s">
        <v>2</v>
      </c>
      <c r="G5" s="3" t="s">
        <v>3</v>
      </c>
      <c r="H5" s="3" t="s">
        <v>3</v>
      </c>
      <c r="J5" s="9" t="s">
        <v>11</v>
      </c>
      <c r="K5" s="9">
        <f>0.5*2.54</f>
        <v>1.27</v>
      </c>
      <c r="L5" s="9" t="s">
        <v>15</v>
      </c>
    </row>
    <row r="6" spans="2:12" x14ac:dyDescent="0.2">
      <c r="B6" s="4" t="s">
        <v>8</v>
      </c>
      <c r="C6" s="4" t="s">
        <v>8</v>
      </c>
      <c r="D6" s="4" t="s">
        <v>8</v>
      </c>
      <c r="E6" s="4" t="s">
        <v>8</v>
      </c>
      <c r="F6" s="4" t="s">
        <v>8</v>
      </c>
      <c r="G6" s="4" t="s">
        <v>8</v>
      </c>
      <c r="H6" s="4" t="s">
        <v>8</v>
      </c>
      <c r="J6" s="6" t="s">
        <v>12</v>
      </c>
      <c r="K6" s="6">
        <f>0.125*2.54</f>
        <v>0.3175</v>
      </c>
      <c r="L6" s="8" t="s">
        <v>15</v>
      </c>
    </row>
    <row r="7" spans="2:12" x14ac:dyDescent="0.2">
      <c r="B7" s="10">
        <v>0</v>
      </c>
      <c r="C7" s="18">
        <v>75.599999999999994</v>
      </c>
      <c r="D7" s="29">
        <f>$C$7-C7</f>
        <v>0</v>
      </c>
      <c r="E7" s="18">
        <f>$K$19*B7^3/6+$K$18*B7^2/2+$K$12*B7^4/(24*$K$4*$K$7)</f>
        <v>0</v>
      </c>
      <c r="F7" s="10">
        <v>75.599999999999994</v>
      </c>
      <c r="G7" s="27">
        <f>C7-F7</f>
        <v>0</v>
      </c>
      <c r="H7" s="21">
        <f>$K$23*B7^3/6+$K$22*B7^2/2+$K$13*(B7-$K$15)^3*IF(B7&gt;$K$15,1,0)/(6*$K$4*$K$7)</f>
        <v>0</v>
      </c>
      <c r="J7" s="9" t="s">
        <v>13</v>
      </c>
      <c r="K7" s="16">
        <f>$K$5*$K$6^3/12</f>
        <v>3.3873000130208333E-3</v>
      </c>
      <c r="L7" s="9" t="s">
        <v>16</v>
      </c>
    </row>
    <row r="8" spans="2:12" x14ac:dyDescent="0.2">
      <c r="B8" s="3">
        <v>5</v>
      </c>
      <c r="C8" s="19">
        <v>75.5</v>
      </c>
      <c r="D8" s="28">
        <f t="shared" ref="D8:D24" si="0">$C$7-C8</f>
        <v>9.9999999999994316E-2</v>
      </c>
      <c r="E8" s="19">
        <f t="shared" ref="E8:E24" si="1">$K$19*B8^3/6+$K$18*B8^2/2+$K$12*B8^4/(24*$K$4*$K$7)</f>
        <v>1.9771142972285945E-2</v>
      </c>
      <c r="F8" s="3">
        <v>75.3</v>
      </c>
      <c r="G8" s="28">
        <f t="shared" ref="G8:G24" si="2">C8-F8</f>
        <v>0.20000000000000284</v>
      </c>
      <c r="H8" s="19">
        <f t="shared" ref="H8:H24" si="3">$K$23*B8^3/6+$K$22*B8^2/2+$K$13*(B8-$K$15)^3*IF(B8&gt;$K$15,1,0)/(6*$K$4*$K$7)</f>
        <v>7.089440677734353E-2</v>
      </c>
      <c r="J8" s="6" t="s">
        <v>24</v>
      </c>
      <c r="K8" s="12">
        <f>0.0078</f>
        <v>7.7999999999999996E-3</v>
      </c>
      <c r="L8" s="8" t="s">
        <v>17</v>
      </c>
    </row>
    <row r="9" spans="2:12" x14ac:dyDescent="0.2">
      <c r="B9" s="11">
        <v>10</v>
      </c>
      <c r="C9" s="18">
        <v>75.400000000000006</v>
      </c>
      <c r="D9" s="29">
        <f t="shared" si="0"/>
        <v>0.19999999999998863</v>
      </c>
      <c r="E9" s="18">
        <f t="shared" si="1"/>
        <v>7.6000890321780631E-2</v>
      </c>
      <c r="F9" s="11">
        <v>75</v>
      </c>
      <c r="G9" s="29">
        <f t="shared" si="2"/>
        <v>0.40000000000000568</v>
      </c>
      <c r="H9" s="18">
        <f t="shared" si="3"/>
        <v>0.27754406057513215</v>
      </c>
      <c r="J9" s="9" t="s">
        <v>18</v>
      </c>
      <c r="K9" s="9">
        <v>9.81</v>
      </c>
      <c r="L9" s="9" t="s">
        <v>19</v>
      </c>
    </row>
    <row r="10" spans="2:12" x14ac:dyDescent="0.2">
      <c r="B10" s="3">
        <v>15</v>
      </c>
      <c r="C10" s="19">
        <v>75.3</v>
      </c>
      <c r="D10" s="28">
        <f t="shared" si="0"/>
        <v>0.29999999999999716</v>
      </c>
      <c r="E10" s="19">
        <f t="shared" si="1"/>
        <v>0.16427720534441068</v>
      </c>
      <c r="F10" s="3">
        <v>74.5</v>
      </c>
      <c r="G10" s="28">
        <f t="shared" si="2"/>
        <v>0.79999999999999716</v>
      </c>
      <c r="H10" s="19">
        <f t="shared" si="3"/>
        <v>0.61089861159200276</v>
      </c>
      <c r="J10" s="6" t="s">
        <v>20</v>
      </c>
      <c r="K10" s="6">
        <v>500</v>
      </c>
      <c r="L10" s="8" t="s">
        <v>21</v>
      </c>
    </row>
    <row r="11" spans="2:12" x14ac:dyDescent="0.2">
      <c r="B11" s="11">
        <v>20</v>
      </c>
      <c r="C11" s="18">
        <v>75.099999999999994</v>
      </c>
      <c r="D11" s="29">
        <f t="shared" si="0"/>
        <v>0.5</v>
      </c>
      <c r="E11" s="18">
        <f t="shared" si="1"/>
        <v>0.28047269886539772</v>
      </c>
      <c r="F11" s="11">
        <v>73.900000000000006</v>
      </c>
      <c r="G11" s="29">
        <f t="shared" si="2"/>
        <v>1.1999999999999886</v>
      </c>
      <c r="H11" s="18">
        <f t="shared" si="3"/>
        <v>1.0619077100265926</v>
      </c>
      <c r="J11" s="9" t="s">
        <v>26</v>
      </c>
      <c r="K11" s="13">
        <v>1E-3</v>
      </c>
      <c r="L11" s="9" t="s">
        <v>27</v>
      </c>
    </row>
    <row r="12" spans="2:12" x14ac:dyDescent="0.2">
      <c r="B12" s="3">
        <v>25</v>
      </c>
      <c r="C12" s="19">
        <v>75</v>
      </c>
      <c r="D12" s="28">
        <f t="shared" si="0"/>
        <v>0.59999999999999432</v>
      </c>
      <c r="E12" s="19">
        <f t="shared" si="1"/>
        <v>0.42074462923925843</v>
      </c>
      <c r="F12" s="3">
        <v>73.3</v>
      </c>
      <c r="G12" s="28">
        <f t="shared" si="2"/>
        <v>1.7000000000000028</v>
      </c>
      <c r="H12" s="19">
        <f t="shared" si="3"/>
        <v>1.6215210060775382</v>
      </c>
      <c r="J12" s="6" t="s">
        <v>22</v>
      </c>
      <c r="K12" s="14">
        <f>$K$5*$K$6*$K$8*$K$9</f>
        <v>3.0853970549999998E-2</v>
      </c>
      <c r="L12" s="8" t="s">
        <v>25</v>
      </c>
    </row>
    <row r="13" spans="2:12" x14ac:dyDescent="0.2">
      <c r="B13" s="11">
        <v>30</v>
      </c>
      <c r="C13" s="18">
        <v>74.8</v>
      </c>
      <c r="D13" s="29">
        <f t="shared" si="0"/>
        <v>0.79999999999999716</v>
      </c>
      <c r="E13" s="18">
        <f t="shared" si="1"/>
        <v>0.58153490234980465</v>
      </c>
      <c r="F13" s="11">
        <v>72.400000000000006</v>
      </c>
      <c r="G13" s="29">
        <f t="shared" si="2"/>
        <v>2.3999999999999915</v>
      </c>
      <c r="H13" s="18">
        <f t="shared" si="3"/>
        <v>2.2806881499434772</v>
      </c>
      <c r="J13" s="9" t="s">
        <v>23</v>
      </c>
      <c r="K13" s="13">
        <f>$K$10*$K$11*$K$9</f>
        <v>4.9050000000000002</v>
      </c>
      <c r="L13" s="9" t="s">
        <v>28</v>
      </c>
    </row>
    <row r="14" spans="2:12" x14ac:dyDescent="0.2">
      <c r="B14" s="3">
        <v>35</v>
      </c>
      <c r="C14" s="19">
        <v>74.599999999999994</v>
      </c>
      <c r="D14" s="28">
        <f t="shared" si="0"/>
        <v>1</v>
      </c>
      <c r="E14" s="19">
        <f t="shared" si="1"/>
        <v>0.75957007161014312</v>
      </c>
      <c r="F14" s="3">
        <v>71.5</v>
      </c>
      <c r="G14" s="28">
        <f t="shared" si="2"/>
        <v>3.0999999999999943</v>
      </c>
      <c r="H14" s="19">
        <f t="shared" si="3"/>
        <v>3.0303587918230459</v>
      </c>
      <c r="J14" s="6" t="s">
        <v>31</v>
      </c>
      <c r="K14" s="15">
        <v>85</v>
      </c>
      <c r="L14" s="8" t="s">
        <v>15</v>
      </c>
    </row>
    <row r="15" spans="2:12" x14ac:dyDescent="0.2">
      <c r="B15" s="11">
        <v>40</v>
      </c>
      <c r="C15" s="18">
        <v>74.5</v>
      </c>
      <c r="D15" s="29">
        <f t="shared" si="0"/>
        <v>1.0999999999999943</v>
      </c>
      <c r="E15" s="18">
        <f t="shared" si="1"/>
        <v>0.9518613379626758</v>
      </c>
      <c r="F15" s="11">
        <v>70.5</v>
      </c>
      <c r="G15" s="29">
        <f t="shared" si="2"/>
        <v>4</v>
      </c>
      <c r="H15" s="18">
        <f t="shared" si="3"/>
        <v>3.8614825819148821</v>
      </c>
      <c r="J15" s="9" t="s">
        <v>32</v>
      </c>
      <c r="K15" s="17">
        <v>80</v>
      </c>
      <c r="L15" s="9" t="s">
        <v>15</v>
      </c>
    </row>
    <row r="16" spans="2:12" x14ac:dyDescent="0.2">
      <c r="B16" s="3">
        <v>45</v>
      </c>
      <c r="C16" s="19">
        <v>74.3</v>
      </c>
      <c r="D16" s="28">
        <f t="shared" si="0"/>
        <v>1.2999999999999972</v>
      </c>
      <c r="E16" s="19">
        <f t="shared" si="1"/>
        <v>1.1557045498790999</v>
      </c>
      <c r="F16" s="3">
        <v>69.5</v>
      </c>
      <c r="G16" s="28">
        <f t="shared" si="2"/>
        <v>4.7999999999999972</v>
      </c>
      <c r="H16" s="19">
        <f t="shared" si="3"/>
        <v>4.7650091704176214</v>
      </c>
    </row>
    <row r="17" spans="2:11" x14ac:dyDescent="0.2">
      <c r="B17" s="11">
        <v>50</v>
      </c>
      <c r="C17" s="18">
        <v>74.099999999999994</v>
      </c>
      <c r="D17" s="29">
        <f t="shared" si="0"/>
        <v>1.5</v>
      </c>
      <c r="E17" s="18">
        <f t="shared" si="1"/>
        <v>1.3686802033604064</v>
      </c>
      <c r="F17" s="11">
        <v>68.400000000000006</v>
      </c>
      <c r="G17" s="29">
        <f t="shared" si="2"/>
        <v>5.6999999999999886</v>
      </c>
      <c r="H17" s="18">
        <f t="shared" si="3"/>
        <v>5.7318882075299031</v>
      </c>
      <c r="J17" s="5" t="s">
        <v>6</v>
      </c>
    </row>
    <row r="18" spans="2:11" x14ac:dyDescent="0.2">
      <c r="B18" s="3">
        <v>55</v>
      </c>
      <c r="C18" s="19">
        <v>73.900000000000006</v>
      </c>
      <c r="D18" s="28">
        <f t="shared" si="0"/>
        <v>1.6999999999999886</v>
      </c>
      <c r="E18" s="19">
        <f t="shared" si="1"/>
        <v>1.5886534419368838</v>
      </c>
      <c r="F18" s="3">
        <v>67.3</v>
      </c>
      <c r="G18" s="28">
        <f t="shared" si="2"/>
        <v>6.6000000000000085</v>
      </c>
      <c r="H18" s="19">
        <f t="shared" si="3"/>
        <v>6.7530693434503632</v>
      </c>
      <c r="J18" s="6" t="s">
        <v>29</v>
      </c>
      <c r="K18" s="31">
        <f>$K$12*$K$14^2/(2*$K$4*$K$7)</f>
        <v>1.6452627193254386E-3</v>
      </c>
    </row>
    <row r="19" spans="2:11" x14ac:dyDescent="0.2">
      <c r="B19" s="11">
        <v>60</v>
      </c>
      <c r="C19" s="18">
        <v>73.8</v>
      </c>
      <c r="D19" s="29">
        <f t="shared" si="0"/>
        <v>1.7999999999999972</v>
      </c>
      <c r="E19" s="18">
        <f t="shared" si="1"/>
        <v>1.8137740566681133</v>
      </c>
      <c r="F19" s="11">
        <v>66</v>
      </c>
      <c r="G19" s="29">
        <f t="shared" si="2"/>
        <v>7.7999999999999972</v>
      </c>
      <c r="H19" s="18">
        <f t="shared" si="3"/>
        <v>7.819502228377635</v>
      </c>
      <c r="J19" s="22" t="s">
        <v>30</v>
      </c>
      <c r="K19" s="32">
        <f>-$K$12*$K$14/($K$4*$K$7)</f>
        <v>-3.8712063984127971E-5</v>
      </c>
    </row>
    <row r="20" spans="2:11" x14ac:dyDescent="0.2">
      <c r="B20" s="3">
        <v>65</v>
      </c>
      <c r="C20" s="19">
        <v>73.5</v>
      </c>
      <c r="D20" s="28">
        <f t="shared" si="0"/>
        <v>2.0999999999999943</v>
      </c>
      <c r="E20" s="19">
        <f t="shared" si="1"/>
        <v>2.0424764861429718</v>
      </c>
      <c r="F20" s="3">
        <v>64.8</v>
      </c>
      <c r="G20" s="28">
        <f t="shared" si="2"/>
        <v>8.7000000000000028</v>
      </c>
      <c r="H20" s="19">
        <f t="shared" si="3"/>
        <v>8.9221365125103613</v>
      </c>
    </row>
    <row r="21" spans="2:11" x14ac:dyDescent="0.2">
      <c r="B21" s="11">
        <v>70</v>
      </c>
      <c r="C21" s="18">
        <v>73.3</v>
      </c>
      <c r="D21" s="29">
        <f t="shared" si="0"/>
        <v>2.2999999999999972</v>
      </c>
      <c r="E21" s="18">
        <f t="shared" si="1"/>
        <v>2.2734798164796324</v>
      </c>
      <c r="F21" s="11">
        <v>63.4</v>
      </c>
      <c r="G21" s="29">
        <f t="shared" si="2"/>
        <v>9.8999999999999986</v>
      </c>
      <c r="H21" s="18">
        <f t="shared" si="3"/>
        <v>10.051921846047177</v>
      </c>
      <c r="J21" s="1" t="s">
        <v>7</v>
      </c>
    </row>
    <row r="22" spans="2:11" x14ac:dyDescent="0.2">
      <c r="B22" s="3">
        <v>75</v>
      </c>
      <c r="C22" s="19">
        <v>73</v>
      </c>
      <c r="D22" s="28">
        <f t="shared" si="0"/>
        <v>2.5999999999999943</v>
      </c>
      <c r="E22" s="19">
        <f t="shared" si="1"/>
        <v>2.5057877813255622</v>
      </c>
      <c r="F22" s="3">
        <v>62.1</v>
      </c>
      <c r="G22" s="28">
        <f t="shared" si="2"/>
        <v>10.899999999999999</v>
      </c>
      <c r="H22" s="19">
        <f t="shared" si="3"/>
        <v>11.199807879186716</v>
      </c>
      <c r="J22" s="6" t="s">
        <v>29</v>
      </c>
      <c r="K22" s="31">
        <f>$K$13*$K$15/($K$4*$K$7)</f>
        <v>5.792223872872323E-3</v>
      </c>
    </row>
    <row r="23" spans="2:11" x14ac:dyDescent="0.2">
      <c r="B23" s="11">
        <v>80</v>
      </c>
      <c r="C23" s="18">
        <v>72.8</v>
      </c>
      <c r="D23" s="29">
        <f t="shared" si="0"/>
        <v>2.7999999999999972</v>
      </c>
      <c r="E23" s="18">
        <f t="shared" si="1"/>
        <v>2.7386887618575226</v>
      </c>
      <c r="F23" s="11">
        <v>61.1</v>
      </c>
      <c r="G23" s="29">
        <f t="shared" si="2"/>
        <v>11.699999999999996</v>
      </c>
      <c r="H23" s="18">
        <f t="shared" si="3"/>
        <v>12.356744262127624</v>
      </c>
      <c r="J23" s="22" t="s">
        <v>30</v>
      </c>
      <c r="K23" s="32">
        <f>-$K$13/($K$4*$K$7)</f>
        <v>-7.2402798410904043E-5</v>
      </c>
    </row>
    <row r="24" spans="2:11" x14ac:dyDescent="0.2">
      <c r="B24" s="4">
        <v>85</v>
      </c>
      <c r="C24" s="20">
        <v>72.7</v>
      </c>
      <c r="D24" s="30">
        <f t="shared" si="0"/>
        <v>2.8999999999999915</v>
      </c>
      <c r="E24" s="20">
        <f t="shared" si="1"/>
        <v>2.9717557867815731</v>
      </c>
      <c r="F24" s="4">
        <v>59.6</v>
      </c>
      <c r="G24" s="30">
        <f t="shared" si="2"/>
        <v>13.100000000000001</v>
      </c>
      <c r="H24" s="20">
        <f t="shared" si="3"/>
        <v>13.515189036702086</v>
      </c>
    </row>
  </sheetData>
  <mergeCells count="3">
    <mergeCell ref="C3:E3"/>
    <mergeCell ref="F3:H3"/>
    <mergeCell ref="J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Numbers</vt:lpstr>
      <vt:lpstr>Distributed Load</vt:lpstr>
      <vt:lpstr>Point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2021-06-27T11:17:17Z</dcterms:created>
  <dcterms:modified xsi:type="dcterms:W3CDTF">2021-06-27T20:09:29Z</dcterms:modified>
</cp:coreProperties>
</file>