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7.xml"/>
  <Override ContentType="application/vnd.openxmlformats-officedocument.drawingml.chart+xml" PartName="/xl/charts/chart27.xml"/>
  <Override ContentType="application/vnd.openxmlformats-officedocument.drawingml.chart+xml" PartName="/xl/charts/chart14.xml"/>
  <Override ContentType="application/vnd.openxmlformats-officedocument.drawingml.chart+xml" PartName="/xl/charts/chart30.xml"/>
  <Override ContentType="application/vnd.openxmlformats-officedocument.drawingml.chart+xml" PartName="/xl/charts/chart18.xml"/>
  <Override ContentType="application/vnd.openxmlformats-officedocument.drawingml.chart+xml" PartName="/xl/charts/chart13.xml"/>
  <Override ContentType="application/vnd.openxmlformats-officedocument.drawingml.chart+xml" PartName="/xl/charts/chart31.xml"/>
  <Override ContentType="application/vnd.openxmlformats-officedocument.drawingml.chart+xml" PartName="/xl/charts/chart26.xml"/>
  <Override ContentType="application/vnd.openxmlformats-officedocument.drawingml.chart+xml" PartName="/xl/charts/chart2.xml"/>
  <Override ContentType="application/vnd.openxmlformats-officedocument.drawingml.chart+xml" PartName="/xl/charts/chart22.xml"/>
  <Override ContentType="application/vnd.openxmlformats-officedocument.drawingml.chart+xml" PartName="/xl/charts/chart8.xml"/>
  <Override ContentType="application/vnd.openxmlformats-officedocument.drawingml.chart+xml" PartName="/xl/charts/chart17.xml"/>
  <Override ContentType="application/vnd.openxmlformats-officedocument.drawingml.chart+xml" PartName="/xl/charts/chart25.xml"/>
  <Override ContentType="application/vnd.openxmlformats-officedocument.drawingml.chart+xml" PartName="/xl/charts/chart12.xml"/>
  <Override ContentType="application/vnd.openxmlformats-officedocument.drawingml.chart+xml" PartName="/xl/charts/chart21.xml"/>
  <Override ContentType="application/vnd.openxmlformats-officedocument.drawingml.chart+xml" PartName="/xl/charts/chart3.xml"/>
  <Override ContentType="application/vnd.openxmlformats-officedocument.drawingml.chart+xml" PartName="/xl/charts/chart16.xml"/>
  <Override ContentType="application/vnd.openxmlformats-officedocument.drawingml.chart+xml" PartName="/xl/charts/chart11.xml"/>
  <Override ContentType="application/vnd.openxmlformats-officedocument.drawingml.chart+xml" PartName="/xl/charts/chart29.xml"/>
  <Override ContentType="application/vnd.openxmlformats-officedocument.drawingml.chart+xml" PartName="/xl/charts/chart4.xml"/>
  <Override ContentType="application/vnd.openxmlformats-officedocument.drawingml.chart+xml" PartName="/xl/charts/chart20.xml"/>
  <Override ContentType="application/vnd.openxmlformats-officedocument.drawingml.chart+xml" PartName="/xl/charts/chart33.xml"/>
  <Override ContentType="application/vnd.openxmlformats-officedocument.drawingml.chart+xml" PartName="/xl/charts/chart24.xml"/>
  <Override ContentType="application/vnd.openxmlformats-officedocument.drawingml.chart+xml" PartName="/xl/charts/chart1.xml"/>
  <Override ContentType="application/vnd.openxmlformats-officedocument.drawingml.chart+xml" PartName="/xl/charts/chart28.xml"/>
  <Override ContentType="application/vnd.openxmlformats-officedocument.drawingml.chart+xml" PartName="/xl/charts/chart10.xml"/>
  <Override ContentType="application/vnd.openxmlformats-officedocument.drawingml.chart+xml" PartName="/xl/charts/chart6.xml"/>
  <Override ContentType="application/vnd.openxmlformats-officedocument.drawingml.chart+xml" PartName="/xl/charts/chart15.xml"/>
  <Override ContentType="application/vnd.openxmlformats-officedocument.drawingml.chart+xml" PartName="/xl/charts/chart9.xml"/>
  <Override ContentType="application/vnd.openxmlformats-officedocument.drawingml.chart+xml" PartName="/xl/charts/chart19.xml"/>
  <Override ContentType="application/vnd.openxmlformats-officedocument.drawingml.chart+xml" PartName="/xl/charts/chart32.xml"/>
  <Override ContentType="application/vnd.openxmlformats-officedocument.drawingml.chart+xml" PartName="/xl/charts/chart5.xml"/>
  <Override ContentType="application/vnd.openxmlformats-officedocument.drawingml.chart+xml" PartName="/xl/charts/chart2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umerical Solution" sheetId="1" r:id="rId4"/>
    <sheet state="visible" name="Demo of Numerical Solution" sheetId="2" r:id="rId5"/>
    <sheet state="visible" name="Model Fit to Data" sheetId="3" r:id="rId6"/>
    <sheet state="visible" name="Project Template" sheetId="4" r:id="rId7"/>
    <sheet state="visible" name="Project Instructions" sheetId="5" r:id="rId8"/>
    <sheet state="visible" name="Project Key Normal" sheetId="6" r:id="rId9"/>
    <sheet state="visible" name="Project Key A" sheetId="7" r:id="rId10"/>
    <sheet state="visible" name="Project Key B" sheetId="8" r:id="rId11"/>
    <sheet state="visible" name="Project Key C" sheetId="9" r:id="rId12"/>
    <sheet state="visible" name="Project Key Normal -- Near Perf" sheetId="10" r:id="rId13"/>
  </sheets>
  <definedNames/>
  <calcPr/>
</workbook>
</file>

<file path=xl/sharedStrings.xml><?xml version="1.0" encoding="utf-8"?>
<sst xmlns="http://schemas.openxmlformats.org/spreadsheetml/2006/main" count="371" uniqueCount="125">
  <si>
    <t>Euler's Method Implementation</t>
  </si>
  <si>
    <t>a (l/min) =</t>
  </si>
  <si>
    <t>Final index n=</t>
  </si>
  <si>
    <t>Differential Equation: Mixing</t>
  </si>
  <si>
    <t>Parameters</t>
  </si>
  <si>
    <t>b (l/min)=</t>
  </si>
  <si>
    <t>x_0 (g)=</t>
  </si>
  <si>
    <t>x' = a*c - b*x/(V+(a-b)*t)</t>
  </si>
  <si>
    <t>c (g/l) =</t>
  </si>
  <si>
    <t>dt (min)=</t>
  </si>
  <si>
    <t>Solution (when a=b)</t>
  </si>
  <si>
    <t>V (l) =</t>
  </si>
  <si>
    <t>t_final (min) =</t>
  </si>
  <si>
    <t>x(t) = (x_0-c*V)*exp(-a*t/V)+c*V</t>
  </si>
  <si>
    <t>Index</t>
  </si>
  <si>
    <t>Time</t>
  </si>
  <si>
    <t>Approx. Solution</t>
  </si>
  <si>
    <t>Approx. Slope</t>
  </si>
  <si>
    <t>Solution</t>
  </si>
  <si>
    <t>Metrics for Fit</t>
  </si>
  <si>
    <t>Squared Errors</t>
  </si>
  <si>
    <t>Root Mean Square Error (RMSE)</t>
  </si>
  <si>
    <t>R^2 Coefficient of Determination (fitting solution by hand)</t>
  </si>
  <si>
    <t>Model-Data Regression: Automatic and by hand</t>
  </si>
  <si>
    <t>x' = a*c - b*x/(V+(a-b)*t), x(0)=x0</t>
  </si>
  <si>
    <t>data</t>
  </si>
  <si>
    <t>change in data</t>
  </si>
  <si>
    <t>data derivative (avg)</t>
  </si>
  <si>
    <t>fitted model solution</t>
  </si>
  <si>
    <t>model slope</t>
  </si>
  <si>
    <t>Metrics for fitting model by hand</t>
  </si>
  <si>
    <t>Example Simulation Data and Model Fit for Introduction to Modeling Project</t>
  </si>
  <si>
    <t>Differential Equation Model</t>
  </si>
  <si>
    <t>a =</t>
  </si>
  <si>
    <t xml:space="preserve">Total, N = </t>
  </si>
  <si>
    <t>x' = a(t-b), x(0)=1</t>
  </si>
  <si>
    <t>b =</t>
  </si>
  <si>
    <t>Time step =</t>
  </si>
  <si>
    <t>Model Solution</t>
  </si>
  <si>
    <t>x(t) = a/2*(t-b)^2+(1-a*b^2/2)</t>
  </si>
  <si>
    <t>Time (rounds)</t>
  </si>
  <si>
    <t>Data: Susceptible</t>
  </si>
  <si>
    <t>Data: Infected</t>
  </si>
  <si>
    <t>Data: Change in Infected</t>
  </si>
  <si>
    <t>Data: (Infected) Derivative</t>
  </si>
  <si>
    <t>Model: (Infected) Slope</t>
  </si>
  <si>
    <t>Model: Infected</t>
  </si>
  <si>
    <t>Model: Susceptible</t>
  </si>
  <si>
    <t>Square Errors</t>
  </si>
  <si>
    <t>R^2 Coefficient of Determination (Solution)</t>
  </si>
  <si>
    <t>Results of Simulation: Summarized from above</t>
  </si>
  <si>
    <t>Parameters with units and possible meaning for the spread of the common cold</t>
  </si>
  <si>
    <t>negative of infection rate / day</t>
  </si>
  <si>
    <t>days (Predicted end of the infection spread)</t>
  </si>
  <si>
    <t>Fitting Shape: Trend line of Slope Function from "Statistical Model" graph</t>
  </si>
  <si>
    <t>Trend line (linear):</t>
  </si>
  <si>
    <t>*x +</t>
  </si>
  <si>
    <t>R^2 Coefficient of Determination (Slope)</t>
  </si>
  <si>
    <t>A trend line predicts the values of your parameters to fit the autonomous model equation x'=f(x). If the R^2 value is near 100%, then these values are good estimates of your parameters using this kind of model.</t>
  </si>
  <si>
    <t>R^2 Determination of fit (Derivative vs. Slope) is the percentage of the variation in the derivative data that is explained by the model slope function, fit automatically by the built-in regression. A high percentage tells us the dynamic pattern in the model is a good match for the dynamic pattern in the data, while a low percentage tells us we need a new model to better fit the shape of the dynamic patterns in the data</t>
  </si>
  <si>
    <t>Since the R^2 is so low, it makes the trend line untrustworthy and makes me suspect that my chosen model is not representative of the data</t>
  </si>
  <si>
    <t>Fitting Value: Optimization by hand</t>
  </si>
  <si>
    <t>Root Mean Square Error (RMSE) measures the standard deviation equivalent of the error and is the number of people the model is off by on average</t>
  </si>
  <si>
    <t>R^2 Determination of fit (Data vs. Model) is the percentage of the variation in the data that is explained by the model's solution, a high percentage tells us that our solution curve was able to be fit near the data well, while a low percentage tells us our solution curve cannot be able to fit near the data (or we haven't optimized its parameters correctly -- see if model has a balance between under approximations and over approximations of the data)</t>
  </si>
  <si>
    <t>Since the R^2 is high, it means the solution function was pliable enough to fit the data very well by optimizing the given parameters</t>
  </si>
  <si>
    <t>These are an updated copy of the instructions from modeling scenario "Simulating the Spread of the Common Cold".</t>
  </si>
  <si>
    <t>Simulation</t>
  </si>
  <si>
    <t>Follow the instructions in the RMT Intro to Modeling Simulation Guide</t>
  </si>
  <si>
    <t>Modeling</t>
  </si>
  <si>
    <t xml:space="preserve">1. Duplicate the Project Template tab for each run and fill out the highlighted cells labeled "Data: Infected". Note that the "Data: Change in Infected" is a rough approximation of the derivative, which is improved by averaging to get "Data: (Infected) Derivative". </t>
  </si>
  <si>
    <t>2. Individually use the graph of the Statistical Model of Derivative vs Slope for Infected Population, as well as the Modeled vs Simulated Populations of Infected/Susceptible, to form a potential differential equation model or choose from a selection provided by your professor.</t>
  </si>
  <si>
    <t>3. Compare models with your group. Graph/sketch the slope functions from each and work together to choose/create the model with the most potential. Make sure there is at least one parameter to provide room to fit it to the data.</t>
  </si>
  <si>
    <t>4. Summarize why your group's model fits the shape of the data and how the parameters adjust it. Briefly share this with the rest of the class and write down their feedback. Update your model accordingly.</t>
  </si>
  <si>
    <t>Analysis</t>
  </si>
  <si>
    <t>Your analysis begins with _x000c_fitting your model equation using a trend line and then a hands-on optimization with the main parameter(s) using either a local search or global search method.</t>
  </si>
  <si>
    <t>Parameter Estimation</t>
  </si>
  <si>
    <t>1. Fill in the highlighted cells for your chosen model differential equation and its parameters</t>
  </si>
  <si>
    <t>2. Choosing an example simulation, compute the slope function for your chosen model in the "Model: Slope"</t>
  </si>
  <si>
    <t>3. In the graph of "Derivative of Infected (Avg) vs. Data: Infected", add/modify the trendline to best fit the data and make sure the R^2 value as well as the equation are printed.</t>
  </si>
  <si>
    <t>4. Solve your model for the general solution and enter that in "Model: Infected.</t>
  </si>
  <si>
    <t>Now complete either Local Optimization or Global Optimization (below) to optimize one of your parameters. Watch the graphs of the model and data get closer together as your estimate improves. Repeat the process for each additional parameter you would like to optimize.</t>
  </si>
  <si>
    <t>Option I: Local Optimization</t>
  </si>
  <si>
    <r>
      <t xml:space="preserve">1. Choose the initial guess p=M and initial interval radius dp and compute the left and right endpoints as L=M-dp, R=M+dp. </t>
    </r>
    <r>
      <rPr/>
      <t>As a general rule, start with dp = 10^k where k is the power of ten when p is written in scientific notation.</t>
    </r>
  </si>
  <si>
    <t>2. Compare the RMSE value for p=L and p=R. If RMSE(L)&lt;RMSE(R), then reset R=M and M=(L+M)/2 to choose the left sub interval. Else, reset L=M, M=(M+R)/2</t>
  </si>
  <si>
    <t>3. Repeat steps 1-2 until you have obtained an M value with three significant digits (three digits unchanged from the previous M value). Set p=M.</t>
  </si>
  <si>
    <t>Option II: Global Optimization</t>
  </si>
  <si>
    <t>1. Choose an initial guess p=M and let the search interval be dp = M/2.</t>
  </si>
  <si>
    <t>2. Divide the interval [M-dp, M+dp] into 10 subintervals. Update p with each of these values and record the RMSE value computed.</t>
  </si>
  <si>
    <t>3. Choose the value p* with minimum RMSE. If p* is the same as p, reset dp=dp/10 to "zoom in". Repeat steps 1-2. Otherwise, reset dp = |p-p*| and p=p* and repeat steps 1-2</t>
  </si>
  <si>
    <t>4. When at least three significant digits of p* agree with your original guiess.</t>
  </si>
  <si>
    <t>Presentation</t>
  </si>
  <si>
    <t>1. Explain the main steps in deriving your model differential equation</t>
  </si>
  <si>
    <t>2. Explain the main steps needed in solving your model differential equation</t>
  </si>
  <si>
    <t>3. From the simulations, show example graphs of your best and worst fitting models to the data.</t>
  </si>
  <si>
    <t>4. How does your chosen model interpret the patterns in the data? Express the patterns in words.</t>
  </si>
  <si>
    <t>5. Thoroughly discuss the following questions, citing specific results and examples</t>
  </si>
  <si>
    <t>In what ways did your model describe the data well and in what ways did it not?</t>
  </si>
  <si>
    <t>How effective are measures that can be put in place to slow/stop the spread of the cold virus?</t>
  </si>
  <si>
    <t>How does your analysis for the common cold inform our preparation for more serious diseases?</t>
  </si>
  <si>
    <t>(Normal)</t>
  </si>
  <si>
    <t>Differential Equation Model Chosen</t>
  </si>
  <si>
    <t xml:space="preserve">x0 = </t>
  </si>
  <si>
    <t>x' = ax(N-x), x(0)=1</t>
  </si>
  <si>
    <t xml:space="preserve">N = </t>
  </si>
  <si>
    <t>x(t) = N/(1+(N-1)*exp(-a*t))</t>
  </si>
  <si>
    <t>infection rate/day</t>
  </si>
  <si>
    <t>rooms (carrying capacity)</t>
  </si>
  <si>
    <t>Trend line:</t>
  </si>
  <si>
    <t>*x   +</t>
  </si>
  <si>
    <t>*x^2</t>
  </si>
  <si>
    <t>Since the R^2 is not very high, it makes the trend line's values somewhat trustworthy but still confirms that my chosen model is an ok representative of the data's shape</t>
  </si>
  <si>
    <t>Root Mean Square Error (RMSE) measures the standard deviation equivalent of the error and is the number of people the simulation is off by on average</t>
  </si>
  <si>
    <t>(A: Sterilization)</t>
  </si>
  <si>
    <t>Reduction of</t>
  </si>
  <si>
    <t>relative change</t>
  </si>
  <si>
    <t>Since the R^2 is high, it makes the trend line trustworthy for initial parameter values and confirms that my chosen model is representative of the data's shape</t>
  </si>
  <si>
    <t>Since the R^2 is so high, it means the solution function was pliable enough to fit the data very well by optimizing the given parameters</t>
  </si>
  <si>
    <t>(B: Reduced mobility)</t>
  </si>
  <si>
    <t>Since the R^2 is not high, it makes the trend line only barely trustworthy and only gives some support that my chosen model is somewhat representative of the data's shape</t>
  </si>
  <si>
    <t>(C: Both A and B)</t>
  </si>
  <si>
    <t>Since the R^2 is so very high, it makes the trend line extremely trustworthy and confirms that my chosen model is representative of the data's shape</t>
  </si>
  <si>
    <t>(Control: No social/behavioral responses)</t>
  </si>
  <si>
    <t>Qualitative Metrics: Trend line of Slope Function from "Statistical Model" graph</t>
  </si>
  <si>
    <t>Quantitative metrics:</t>
  </si>
  <si>
    <t>Note: This extremely good fit was only possible because the students who collected this data were very careful about being consistent in their simulation, using a random number generator on their calculator to assign marks. This is an impressive feat worth sharing with the class afterwards.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</si>
</sst>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0"/>
  </numFmts>
  <fonts count="15">
    <font>
      <sz val="10.0"/>
      <color rgb="FF000000"/>
      <name val="Arial"/>
    </font>
    <font>
      <b/>
      <sz val="14.0"/>
      <color theme="1"/>
      <name val="Arial"/>
    </font>
    <font>
      <sz val="12.0"/>
      <color theme="1"/>
      <name val="Arial"/>
    </font>
    <font>
      <b/>
      <sz val="12.0"/>
      <color theme="1"/>
      <name val="Arial"/>
    </font>
    <font>
      <sz val="12.0"/>
      <color rgb="FF000000"/>
      <name val="Arial"/>
    </font>
    <font>
      <u/>
      <sz val="12.0"/>
      <color theme="1"/>
      <name val="Arial"/>
    </font>
    <font>
      <i/>
      <sz val="12.0"/>
      <color theme="1"/>
      <name val="Arial"/>
    </font>
    <font>
      <color theme="1"/>
      <name val="Arial"/>
    </font>
    <font>
      <i/>
    </font>
    <font>
      <b/>
    </font>
    <font/>
    <font>
      <b/>
      <i/>
    </font>
    <font>
      <i/>
      <color theme="1"/>
      <name val="Arial"/>
    </font>
    <font>
      <color rgb="FF000000"/>
      <name val="Arial"/>
    </font>
    <font>
      <i/>
      <color rgb="FF000000"/>
      <name val="Arial"/>
    </font>
  </fonts>
  <fills count="4">
    <fill>
      <patternFill patternType="none"/>
    </fill>
    <fill>
      <patternFill patternType="lightGray"/>
    </fill>
    <fill>
      <patternFill patternType="solid">
        <fgColor rgb="FFFFFF00"/>
        <bgColor rgb="FFFFFF00"/>
      </patternFill>
    </fill>
    <fill>
      <patternFill patternType="solid">
        <fgColor rgb="FFFFFFFF"/>
        <bgColor rgb="FFFFFFFF"/>
      </patternFill>
    </fill>
  </fills>
  <borders count="2">
    <border/>
    <border>
      <right/>
    </border>
  </borders>
  <cellStyleXfs count="1">
    <xf borderId="0" fillId="0" fontId="0" numFmtId="0" applyAlignment="1" applyFont="1"/>
  </cellStyleXfs>
  <cellXfs count="64">
    <xf borderId="0" fillId="0" fontId="0" numFmtId="0" xfId="0" applyAlignment="1" applyFont="1">
      <alignment readingOrder="0" shrinkToFit="0" vertical="bottom" wrapText="0"/>
    </xf>
    <xf borderId="0" fillId="0" fontId="1" numFmtId="0" xfId="0" applyAlignment="1" applyFont="1">
      <alignment readingOrder="0" vertical="bottom"/>
    </xf>
    <xf borderId="0" fillId="0" fontId="2" numFmtId="0" xfId="0" applyFont="1"/>
    <xf borderId="0" fillId="2" fontId="2" numFmtId="0" xfId="0" applyAlignment="1" applyFill="1" applyFont="1">
      <alignment horizontal="right" readingOrder="0" vertical="bottom"/>
    </xf>
    <xf borderId="0" fillId="2" fontId="2" numFmtId="0" xfId="0" applyAlignment="1" applyFont="1">
      <alignment readingOrder="0"/>
    </xf>
    <xf borderId="0" fillId="2" fontId="2" numFmtId="0" xfId="0" applyFont="1"/>
    <xf borderId="0" fillId="0" fontId="3" numFmtId="0" xfId="0" applyAlignment="1" applyFont="1">
      <alignment readingOrder="0" vertical="bottom"/>
    </xf>
    <xf borderId="0" fillId="2" fontId="2" numFmtId="0" xfId="0" applyAlignment="1" applyFont="1">
      <alignment readingOrder="0" vertical="bottom"/>
    </xf>
    <xf borderId="0" fillId="0" fontId="3" numFmtId="0" xfId="0" applyAlignment="1" applyFont="1">
      <alignment readingOrder="0"/>
    </xf>
    <xf borderId="0" fillId="0" fontId="2" numFmtId="0" xfId="0" applyAlignment="1" applyFont="1">
      <alignment vertical="bottom"/>
    </xf>
    <xf borderId="0" fillId="0" fontId="2" numFmtId="0" xfId="0" applyAlignment="1" applyFont="1">
      <alignment readingOrder="0" vertical="bottom"/>
    </xf>
    <xf borderId="0" fillId="0" fontId="2" numFmtId="0" xfId="0" applyAlignment="1" applyFont="1">
      <alignment horizontal="right" readingOrder="0" vertical="bottom"/>
    </xf>
    <xf borderId="0" fillId="2" fontId="2" numFmtId="0" xfId="0" applyAlignment="1" applyFont="1">
      <alignment horizontal="right" vertical="bottom"/>
    </xf>
    <xf borderId="0" fillId="0" fontId="2" numFmtId="0" xfId="0" applyAlignment="1" applyFont="1">
      <alignment horizontal="right" vertical="bottom"/>
    </xf>
    <xf borderId="0" fillId="2" fontId="4" numFmtId="0" xfId="0" applyFont="1"/>
    <xf borderId="0" fillId="0" fontId="4" numFmtId="0" xfId="0" applyFont="1"/>
    <xf borderId="0" fillId="0" fontId="3" numFmtId="164" xfId="0" applyAlignment="1" applyFont="1" applyNumberFormat="1">
      <alignment readingOrder="0" vertical="bottom"/>
    </xf>
    <xf borderId="0" fillId="0" fontId="2" numFmtId="164" xfId="0" applyAlignment="1" applyFont="1" applyNumberFormat="1">
      <alignment horizontal="right" vertical="bottom"/>
    </xf>
    <xf borderId="0" fillId="0" fontId="2" numFmtId="164" xfId="0" applyAlignment="1" applyFont="1" applyNumberFormat="1">
      <alignment readingOrder="0" vertical="bottom"/>
    </xf>
    <xf borderId="0" fillId="0" fontId="3" numFmtId="164" xfId="0" applyAlignment="1" applyFont="1" applyNumberFormat="1">
      <alignment horizontal="left" readingOrder="0" vertical="bottom"/>
    </xf>
    <xf borderId="0" fillId="0" fontId="2" numFmtId="164" xfId="0" applyAlignment="1" applyFont="1" applyNumberFormat="1">
      <alignment horizontal="right" readingOrder="0" vertical="bottom"/>
    </xf>
    <xf borderId="0" fillId="0" fontId="2" numFmtId="164" xfId="0" applyAlignment="1" applyFont="1" applyNumberFormat="1">
      <alignment horizontal="left" readingOrder="0" vertical="bottom"/>
    </xf>
    <xf borderId="0" fillId="0" fontId="2" numFmtId="10" xfId="0" applyFont="1" applyNumberFormat="1"/>
    <xf borderId="0" fillId="0" fontId="2" numFmtId="0" xfId="0" applyAlignment="1" applyFont="1">
      <alignment readingOrder="0"/>
    </xf>
    <xf borderId="0" fillId="2" fontId="2" numFmtId="0" xfId="0" applyAlignment="1" applyFont="1">
      <alignment vertical="bottom"/>
    </xf>
    <xf borderId="0" fillId="2" fontId="2" numFmtId="164" xfId="0" applyAlignment="1" applyFont="1" applyNumberFormat="1">
      <alignment horizontal="right" vertical="bottom"/>
    </xf>
    <xf borderId="0" fillId="0" fontId="2" numFmtId="0" xfId="0" applyAlignment="1" applyFont="1">
      <alignment horizontal="right" vertical="bottom"/>
    </xf>
    <xf borderId="0" fillId="0" fontId="3" numFmtId="0" xfId="0" applyAlignment="1" applyFont="1">
      <alignment horizontal="left" readingOrder="0" vertical="bottom"/>
    </xf>
    <xf borderId="1" fillId="0" fontId="1" numFmtId="0" xfId="0" applyAlignment="1" applyBorder="1" applyFont="1">
      <alignment readingOrder="0" shrinkToFit="0" vertical="bottom" wrapText="0"/>
    </xf>
    <xf borderId="0" fillId="0" fontId="3" numFmtId="0" xfId="0" applyAlignment="1" applyFont="1">
      <alignment vertical="bottom"/>
    </xf>
    <xf borderId="0" fillId="2" fontId="2" numFmtId="0" xfId="0" applyAlignment="1" applyFont="1">
      <alignment horizontal="right" readingOrder="0" vertical="bottom"/>
    </xf>
    <xf borderId="0" fillId="2" fontId="2" numFmtId="164" xfId="0" applyAlignment="1" applyFont="1" applyNumberFormat="1">
      <alignment horizontal="right" readingOrder="0" vertical="bottom"/>
    </xf>
    <xf borderId="1" fillId="0" fontId="3" numFmtId="0" xfId="0" applyAlignment="1" applyBorder="1" applyFont="1">
      <alignment shrinkToFit="0" vertical="bottom" wrapText="0"/>
    </xf>
    <xf borderId="1" fillId="0" fontId="2" numFmtId="0" xfId="0" applyAlignment="1" applyBorder="1" applyFont="1">
      <alignment vertical="bottom"/>
    </xf>
    <xf borderId="1" fillId="0" fontId="2" numFmtId="0" xfId="0" applyAlignment="1" applyBorder="1" applyFont="1">
      <alignment readingOrder="0" shrinkToFit="0" vertical="bottom" wrapText="0"/>
    </xf>
    <xf borderId="0" fillId="0" fontId="5" numFmtId="0" xfId="0" applyAlignment="1" applyFont="1">
      <alignment readingOrder="0"/>
    </xf>
    <xf borderId="0" fillId="0" fontId="2" numFmtId="10" xfId="0" applyAlignment="1" applyFont="1" applyNumberFormat="1">
      <alignment horizontal="right" readingOrder="0" vertical="bottom"/>
    </xf>
    <xf borderId="0" fillId="2" fontId="2" numFmtId="10" xfId="0" applyAlignment="1" applyFont="1" applyNumberFormat="1">
      <alignment horizontal="right" readingOrder="0" vertical="bottom"/>
    </xf>
    <xf borderId="0" fillId="2" fontId="6" numFmtId="0" xfId="0" applyAlignment="1" applyFont="1">
      <alignment readingOrder="0"/>
    </xf>
    <xf borderId="0" fillId="0" fontId="2" numFmtId="0" xfId="0" applyAlignment="1" applyFont="1">
      <alignment horizontal="right" vertical="bottom"/>
    </xf>
    <xf borderId="1" fillId="0" fontId="3" numFmtId="164" xfId="0" applyAlignment="1" applyBorder="1" applyFont="1" applyNumberFormat="1">
      <alignment shrinkToFit="0" vertical="bottom" wrapText="0"/>
    </xf>
    <xf borderId="1" fillId="0" fontId="2" numFmtId="0" xfId="0" applyAlignment="1" applyBorder="1" applyFont="1">
      <alignment horizontal="right" vertical="bottom"/>
    </xf>
    <xf borderId="0" fillId="0" fontId="2" numFmtId="10" xfId="0" applyAlignment="1" applyFont="1" applyNumberFormat="1">
      <alignment horizontal="right" vertical="bottom"/>
    </xf>
    <xf borderId="1" fillId="0" fontId="3" numFmtId="0" xfId="0" applyAlignment="1" applyBorder="1" applyFont="1">
      <alignment shrinkToFit="0" vertical="bottom" wrapText="0"/>
    </xf>
    <xf borderId="0" fillId="0" fontId="7" numFmtId="0" xfId="0" applyAlignment="1" applyFont="1">
      <alignment vertical="bottom"/>
    </xf>
    <xf borderId="0" fillId="3" fontId="2" numFmtId="0" xfId="0" applyAlignment="1" applyFill="1" applyFont="1">
      <alignment readingOrder="0" vertical="bottom"/>
    </xf>
    <xf borderId="0" fillId="3" fontId="2" numFmtId="0" xfId="0" applyAlignment="1" applyFont="1">
      <alignment vertical="bottom"/>
    </xf>
    <xf borderId="0" fillId="2" fontId="6" numFmtId="164" xfId="0" applyAlignment="1" applyFont="1" applyNumberFormat="1">
      <alignment readingOrder="0" vertical="bottom"/>
    </xf>
    <xf borderId="0" fillId="2" fontId="2" numFmtId="164" xfId="0" applyAlignment="1" applyFont="1" applyNumberFormat="1">
      <alignment vertical="bottom"/>
    </xf>
    <xf borderId="0" fillId="3" fontId="2" numFmtId="164" xfId="0" applyAlignment="1" applyFont="1" applyNumberFormat="1">
      <alignment vertical="bottom"/>
    </xf>
    <xf borderId="1" fillId="0" fontId="3" numFmtId="0" xfId="0" applyAlignment="1" applyBorder="1" applyFont="1">
      <alignment readingOrder="0" shrinkToFit="0" vertical="bottom" wrapText="0"/>
    </xf>
    <xf borderId="0" fillId="0" fontId="8" numFmtId="0" xfId="0" applyAlignment="1" applyFont="1">
      <alignment readingOrder="0"/>
    </xf>
    <xf borderId="0" fillId="0" fontId="9" numFmtId="0" xfId="0" applyAlignment="1" applyFont="1">
      <alignment readingOrder="0"/>
    </xf>
    <xf borderId="0" fillId="0" fontId="10" numFmtId="0" xfId="0" applyAlignment="1" applyFont="1">
      <alignment readingOrder="0"/>
    </xf>
    <xf borderId="0" fillId="0" fontId="7" numFmtId="0" xfId="0" applyAlignment="1" applyFont="1">
      <alignment readingOrder="0"/>
    </xf>
    <xf borderId="0" fillId="0" fontId="11" numFmtId="0" xfId="0" applyAlignment="1" applyFont="1">
      <alignment readingOrder="0"/>
    </xf>
    <xf borderId="0" fillId="0" fontId="12" numFmtId="0" xfId="0" applyAlignment="1" applyFont="1">
      <alignment readingOrder="0"/>
    </xf>
    <xf borderId="0" fillId="0" fontId="13" numFmtId="0" xfId="0" applyAlignment="1" applyFont="1">
      <alignment readingOrder="0"/>
    </xf>
    <xf borderId="0" fillId="0" fontId="14" numFmtId="0" xfId="0" applyAlignment="1" applyFont="1">
      <alignment readingOrder="0"/>
    </xf>
    <xf borderId="0" fillId="0" fontId="2" numFmtId="0" xfId="0" applyAlignment="1" applyFont="1">
      <alignment readingOrder="0" vertical="bottom"/>
    </xf>
    <xf borderId="0" fillId="0" fontId="4" numFmtId="0" xfId="0" applyAlignment="1" applyFont="1">
      <alignment readingOrder="0"/>
    </xf>
    <xf borderId="0" fillId="0" fontId="2" numFmtId="10" xfId="0" applyAlignment="1" applyFont="1" applyNumberFormat="1">
      <alignment horizontal="right" vertical="bottom"/>
    </xf>
    <xf borderId="0" fillId="0" fontId="2" numFmtId="9" xfId="0" applyAlignment="1" applyFont="1" applyNumberFormat="1">
      <alignment horizontal="right" readingOrder="0" vertical="bottom"/>
    </xf>
    <xf borderId="1" fillId="2" fontId="2" numFmtId="0" xfId="0" applyAlignment="1" applyBorder="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Approx. Solution and Solution vs. Time</a:t>
            </a:r>
          </a:p>
        </c:rich>
      </c:tx>
      <c:overlay val="0"/>
    </c:title>
    <c:plotArea>
      <c:layout/>
      <c:scatterChart>
        <c:scatterStyle val="lineMarker"/>
        <c:ser>
          <c:idx val="0"/>
          <c:order val="0"/>
          <c:tx>
            <c:strRef>
              <c:f>'Numerical Solution'!$A$9</c:f>
            </c:strRef>
          </c:tx>
          <c:spPr>
            <a:ln>
              <a:noFill/>
            </a:ln>
          </c:spPr>
          <c:marker>
            <c:symbol val="circle"/>
            <c:size val="7"/>
            <c:spPr>
              <a:solidFill>
                <a:schemeClr val="accent1"/>
              </a:solidFill>
              <a:ln cmpd="sng">
                <a:solidFill>
                  <a:schemeClr val="accent1"/>
                </a:solidFill>
              </a:ln>
            </c:spPr>
          </c:marker>
          <c:xVal>
            <c:numRef>
              <c:f>'Numerical Solution'!$B$8:$Z$8</c:f>
            </c:numRef>
          </c:xVal>
          <c:yVal>
            <c:numRef>
              <c:f>'Numerical Solution'!$B$9:$Z$9</c:f>
              <c:numCache/>
            </c:numRef>
          </c:yVal>
        </c:ser>
        <c:ser>
          <c:idx val="1"/>
          <c:order val="1"/>
          <c:tx>
            <c:strRef>
              <c:f>'Numerical Solution'!$A$11</c:f>
            </c:strRef>
          </c:tx>
          <c:spPr>
            <a:ln>
              <a:noFill/>
            </a:ln>
          </c:spPr>
          <c:marker>
            <c:symbol val="circle"/>
            <c:size val="7"/>
            <c:spPr>
              <a:solidFill>
                <a:schemeClr val="accent2"/>
              </a:solidFill>
              <a:ln cmpd="sng">
                <a:solidFill>
                  <a:schemeClr val="accent2"/>
                </a:solidFill>
              </a:ln>
            </c:spPr>
          </c:marker>
          <c:xVal>
            <c:numRef>
              <c:f>'Numerical Solution'!$B$8:$Z$8</c:f>
            </c:numRef>
          </c:xVal>
          <c:yVal>
            <c:numRef>
              <c:f>'Numerical Solution'!$B$11:$Z$11</c:f>
              <c:numCache/>
            </c:numRef>
          </c:yVal>
        </c:ser>
        <c:dLbls>
          <c:showLegendKey val="0"/>
          <c:showVal val="0"/>
          <c:showCatName val="0"/>
          <c:showSerName val="0"/>
          <c:showPercent val="0"/>
          <c:showBubbleSize val="0"/>
        </c:dLbls>
        <c:axId val="582382550"/>
        <c:axId val="501954620"/>
      </c:scatterChart>
      <c:valAx>
        <c:axId val="582382550"/>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Time</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501954620"/>
      </c:valAx>
      <c:valAx>
        <c:axId val="50195462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Solution</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582382550"/>
      </c:valAx>
    </c:plotArea>
    <c:legend>
      <c:legendPos val="r"/>
      <c:overlay val="0"/>
      <c:txPr>
        <a:bodyPr/>
        <a:lstStyle/>
        <a:p>
          <a:pPr lvl="0">
            <a:defRPr b="0">
              <a:solidFill>
                <a:srgbClr val="1A1A1A"/>
              </a:solidFill>
              <a:latin typeface="+mn-lt"/>
            </a:defRPr>
          </a:pPr>
        </a:p>
      </c:txPr>
    </c:legend>
    <c:plotVisOnly val="1"/>
  </c:chart>
</c:chartSpace>
</file>

<file path=xl/charts/chart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Statistical Model of Derivative vs Slope for Infected Population: x' =? model slope</a:t>
            </a:r>
          </a:p>
        </c:rich>
      </c:tx>
      <c:overlay val="0"/>
    </c:title>
    <c:plotArea>
      <c:layout/>
      <c:scatterChart>
        <c:scatterStyle val="lineMarker"/>
        <c:varyColors val="0"/>
        <c:ser>
          <c:idx val="0"/>
          <c:order val="0"/>
          <c:tx>
            <c:strRef>
              <c:f>'Project Template'!$A$11</c:f>
            </c:strRef>
          </c:tx>
          <c:spPr>
            <a:ln>
              <a:noFill/>
            </a:ln>
          </c:spPr>
          <c:marker>
            <c:symbol val="circle"/>
            <c:size val="7"/>
            <c:spPr>
              <a:solidFill>
                <a:schemeClr val="accent1"/>
              </a:solidFill>
              <a:ln cmpd="sng">
                <a:solidFill>
                  <a:schemeClr val="accent1"/>
                </a:solidFill>
              </a:ln>
            </c:spPr>
          </c:marker>
          <c:trendline>
            <c:name/>
            <c:spPr>
              <a:ln w="19050">
                <a:solidFill>
                  <a:srgbClr val="000000"/>
                </a:solidFill>
              </a:ln>
            </c:spPr>
            <c:trendlineType val="linear"/>
            <c:dispRSqr val="1"/>
            <c:dispEq val="1"/>
          </c:trendline>
          <c:xVal>
            <c:numRef>
              <c:f>'Project Template'!$B$12:$M$12</c:f>
            </c:numRef>
          </c:xVal>
          <c:yVal>
            <c:numRef>
              <c:f>'Project Template'!$B$11:$Z$11</c:f>
              <c:numCache/>
            </c:numRef>
          </c:yVal>
        </c:ser>
        <c:dLbls>
          <c:showLegendKey val="0"/>
          <c:showVal val="0"/>
          <c:showCatName val="0"/>
          <c:showSerName val="0"/>
          <c:showPercent val="0"/>
          <c:showBubbleSize val="0"/>
        </c:dLbls>
        <c:axId val="1925736444"/>
        <c:axId val="160484995"/>
      </c:scatterChart>
      <c:valAx>
        <c:axId val="1925736444"/>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Modeled slope component</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60484995"/>
      </c:valAx>
      <c:valAx>
        <c:axId val="1604849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Derivative of Infected: x'</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925736444"/>
      </c:valAx>
    </c:plotArea>
    <c:legend>
      <c:legendPos val="r"/>
      <c:overlay val="0"/>
      <c:txPr>
        <a:bodyPr/>
        <a:lstStyle/>
        <a:p>
          <a:pPr lvl="0">
            <a:defRPr b="0">
              <a:solidFill>
                <a:srgbClr val="1A1A1A"/>
              </a:solidFill>
              <a:latin typeface="+mn-lt"/>
            </a:defRPr>
          </a:pPr>
        </a:p>
      </c:txPr>
    </c:legend>
    <c:plotVisOnly val="1"/>
  </c:chart>
</c:chartSpace>
</file>

<file path=xl/charts/chart1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Comparison of Modeled vs Simulated Populations of Infected: x(t) =? model solution</a:t>
            </a:r>
          </a:p>
        </c:rich>
      </c:tx>
      <c:overlay val="0"/>
    </c:title>
    <c:plotArea>
      <c:layout/>
      <c:scatterChart>
        <c:scatterStyle val="lineMarker"/>
        <c:ser>
          <c:idx val="0"/>
          <c:order val="0"/>
          <c:tx>
            <c:strRef>
              <c:f>'Project Template'!$A$9</c:f>
            </c:strRef>
          </c:tx>
          <c:spPr>
            <a:ln>
              <a:noFill/>
            </a:ln>
          </c:spPr>
          <c:marker>
            <c:symbol val="circle"/>
            <c:size val="7"/>
            <c:spPr>
              <a:solidFill>
                <a:schemeClr val="accent1"/>
              </a:solidFill>
              <a:ln cmpd="sng">
                <a:solidFill>
                  <a:schemeClr val="accent1"/>
                </a:solidFill>
              </a:ln>
            </c:spPr>
          </c:marker>
          <c:xVal>
            <c:numRef>
              <c:f>'Project Template'!$B$7:$Z$7</c:f>
            </c:numRef>
          </c:xVal>
          <c:yVal>
            <c:numRef>
              <c:f>'Project Template'!$B$9:$Z$9</c:f>
              <c:numCache/>
            </c:numRef>
          </c:yVal>
        </c:ser>
        <c:ser>
          <c:idx val="1"/>
          <c:order val="1"/>
          <c:tx>
            <c:strRef>
              <c:f>'Project Template'!$A$13</c:f>
            </c:strRef>
          </c:tx>
          <c:spPr>
            <a:ln>
              <a:noFill/>
            </a:ln>
          </c:spPr>
          <c:marker>
            <c:symbol val="circle"/>
            <c:size val="7"/>
            <c:spPr>
              <a:solidFill>
                <a:schemeClr val="accent2"/>
              </a:solidFill>
              <a:ln cmpd="sng">
                <a:solidFill>
                  <a:schemeClr val="accent2"/>
                </a:solidFill>
              </a:ln>
            </c:spPr>
          </c:marker>
          <c:xVal>
            <c:numRef>
              <c:f>'Project Template'!$B$7:$Z$7</c:f>
            </c:numRef>
          </c:xVal>
          <c:yVal>
            <c:numRef>
              <c:f>'Project Template'!$B$13:$Z$13</c:f>
              <c:numCache/>
            </c:numRef>
          </c:yVal>
        </c:ser>
        <c:dLbls>
          <c:showLegendKey val="0"/>
          <c:showVal val="0"/>
          <c:showCatName val="0"/>
          <c:showSerName val="0"/>
          <c:showPercent val="0"/>
          <c:showBubbleSize val="0"/>
        </c:dLbls>
        <c:axId val="1129973956"/>
        <c:axId val="1453748256"/>
      </c:scatterChart>
      <c:valAx>
        <c:axId val="1129973956"/>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Time (rounds)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453748256"/>
      </c:valAx>
      <c:valAx>
        <c:axId val="14537482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Population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129973956"/>
      </c:valAx>
    </c:plotArea>
    <c:legend>
      <c:legendPos val="r"/>
      <c:overlay val="0"/>
      <c:txPr>
        <a:bodyPr/>
        <a:lstStyle/>
        <a:p>
          <a:pPr lvl="0">
            <a:defRPr b="0">
              <a:solidFill>
                <a:srgbClr val="1A1A1A"/>
              </a:solidFill>
              <a:latin typeface="+mn-lt"/>
            </a:defRPr>
          </a:pPr>
        </a:p>
      </c:txPr>
    </c:legend>
    <c:plotVisOnly val="1"/>
  </c:chart>
</c:chartSpace>
</file>

<file path=xl/charts/chart1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Derivative of Infected (Avg) vs. Data: Infected: x' =? f(x)</a:t>
            </a:r>
          </a:p>
        </c:rich>
      </c:tx>
      <c:overlay val="0"/>
    </c:title>
    <c:plotArea>
      <c:layout/>
      <c:scatterChart>
        <c:scatterStyle val="lineMarker"/>
        <c:varyColors val="0"/>
        <c:ser>
          <c:idx val="0"/>
          <c:order val="0"/>
          <c:tx>
            <c:strRef>
              <c:f>'Project Template'!$A$11</c:f>
            </c:strRef>
          </c:tx>
          <c:spPr>
            <a:ln>
              <a:noFill/>
            </a:ln>
          </c:spPr>
          <c:marker>
            <c:symbol val="circle"/>
            <c:size val="7"/>
            <c:spPr>
              <a:solidFill>
                <a:schemeClr val="accent1"/>
              </a:solidFill>
              <a:ln cmpd="sng">
                <a:solidFill>
                  <a:schemeClr val="accent1"/>
                </a:solidFill>
              </a:ln>
            </c:spPr>
          </c:marker>
          <c:trendline>
            <c:name/>
            <c:spPr>
              <a:ln w="19050">
                <a:solidFill>
                  <a:srgbClr val="000000"/>
                </a:solidFill>
              </a:ln>
            </c:spPr>
            <c:trendlineType val="linear"/>
            <c:dispRSqr val="1"/>
            <c:dispEq val="1"/>
          </c:trendline>
          <c:xVal>
            <c:numRef>
              <c:f>'Project Template'!$B$9:$M$9</c:f>
            </c:numRef>
          </c:xVal>
          <c:yVal>
            <c:numRef>
              <c:f>'Project Template'!$B$11:$M$11</c:f>
              <c:numCache/>
            </c:numRef>
          </c:yVal>
        </c:ser>
        <c:dLbls>
          <c:showLegendKey val="0"/>
          <c:showVal val="0"/>
          <c:showCatName val="0"/>
          <c:showSerName val="0"/>
          <c:showPercent val="0"/>
          <c:showBubbleSize val="0"/>
        </c:dLbls>
        <c:axId val="1565852925"/>
        <c:axId val="1934046360"/>
      </c:scatterChart>
      <c:valAx>
        <c:axId val="1565852925"/>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Data: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934046360"/>
      </c:valAx>
      <c:valAx>
        <c:axId val="193404636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Derivative of Infected (Avg)</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565852925"/>
      </c:valAx>
    </c:plotArea>
    <c:legend>
      <c:legendPos val="r"/>
      <c:overlay val="0"/>
      <c:txPr>
        <a:bodyPr/>
        <a:lstStyle/>
        <a:p>
          <a:pPr lvl="0">
            <a:defRPr b="0">
              <a:solidFill>
                <a:srgbClr val="1A1A1A"/>
              </a:solidFill>
              <a:latin typeface="+mn-lt"/>
            </a:defRPr>
          </a:pPr>
        </a:p>
      </c:txPr>
    </c:legend>
    <c:plotVisOnly val="1"/>
  </c:chart>
</c:chartSpace>
</file>

<file path=xl/charts/chart1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Comparison of Modeled vs Simulated Populations of Susceptible: N-x(t) =? model solution</a:t>
            </a:r>
          </a:p>
        </c:rich>
      </c:tx>
      <c:overlay val="0"/>
    </c:title>
    <c:plotArea>
      <c:layout/>
      <c:scatterChart>
        <c:scatterStyle val="lineMarker"/>
        <c:ser>
          <c:idx val="0"/>
          <c:order val="0"/>
          <c:tx>
            <c:strRef>
              <c:f>'Project Template'!$A$8</c:f>
            </c:strRef>
          </c:tx>
          <c:spPr>
            <a:ln>
              <a:noFill/>
            </a:ln>
          </c:spPr>
          <c:marker>
            <c:symbol val="circle"/>
            <c:size val="7"/>
            <c:spPr>
              <a:solidFill>
                <a:schemeClr val="accent1"/>
              </a:solidFill>
              <a:ln cmpd="sng">
                <a:solidFill>
                  <a:schemeClr val="accent1"/>
                </a:solidFill>
              </a:ln>
            </c:spPr>
          </c:marker>
          <c:xVal>
            <c:numRef>
              <c:f>'Project Template'!$B$7:$Z$7</c:f>
            </c:numRef>
          </c:xVal>
          <c:yVal>
            <c:numRef>
              <c:f>'Project Template'!$B$8:$Z$8</c:f>
              <c:numCache/>
            </c:numRef>
          </c:yVal>
        </c:ser>
        <c:ser>
          <c:idx val="1"/>
          <c:order val="1"/>
          <c:tx>
            <c:strRef>
              <c:f>'Project Template'!$A$14</c:f>
            </c:strRef>
          </c:tx>
          <c:spPr>
            <a:ln>
              <a:noFill/>
            </a:ln>
          </c:spPr>
          <c:marker>
            <c:symbol val="circle"/>
            <c:size val="7"/>
            <c:spPr>
              <a:solidFill>
                <a:schemeClr val="accent2"/>
              </a:solidFill>
              <a:ln cmpd="sng">
                <a:solidFill>
                  <a:schemeClr val="accent2"/>
                </a:solidFill>
              </a:ln>
            </c:spPr>
          </c:marker>
          <c:xVal>
            <c:numRef>
              <c:f>'Project Template'!$B$7:$Z$7</c:f>
            </c:numRef>
          </c:xVal>
          <c:yVal>
            <c:numRef>
              <c:f>'Project Template'!$B$14:$Z$14</c:f>
              <c:numCache/>
            </c:numRef>
          </c:yVal>
        </c:ser>
        <c:dLbls>
          <c:showLegendKey val="0"/>
          <c:showVal val="0"/>
          <c:showCatName val="0"/>
          <c:showSerName val="0"/>
          <c:showPercent val="0"/>
          <c:showBubbleSize val="0"/>
        </c:dLbls>
        <c:axId val="579991121"/>
        <c:axId val="149128871"/>
      </c:scatterChart>
      <c:valAx>
        <c:axId val="579991121"/>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Time (rounds)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49128871"/>
      </c:valAx>
      <c:valAx>
        <c:axId val="14912887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Population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579991121"/>
      </c:valAx>
    </c:plotArea>
    <c:legend>
      <c:legendPos val="r"/>
      <c:overlay val="0"/>
      <c:txPr>
        <a:bodyPr/>
        <a:lstStyle/>
        <a:p>
          <a:pPr lvl="0">
            <a:defRPr b="0">
              <a:solidFill>
                <a:srgbClr val="1A1A1A"/>
              </a:solidFill>
              <a:latin typeface="+mn-lt"/>
            </a:defRPr>
          </a:pPr>
        </a:p>
      </c:txPr>
    </c:legend>
    <c:plotVisOnly val="1"/>
  </c:chart>
</c:chartSpace>
</file>

<file path=xl/charts/chart1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Statistical Model of Derivative vs Slope for Infected Population: x' =? model slope</a:t>
            </a:r>
          </a:p>
        </c:rich>
      </c:tx>
      <c:layout>
        <c:manualLayout>
          <c:xMode val="edge"/>
          <c:yMode val="edge"/>
          <c:x val="0.02591666666666666"/>
          <c:y val="0.05269541778975741"/>
        </c:manualLayout>
      </c:layout>
      <c:overlay val="0"/>
    </c:title>
    <c:plotArea>
      <c:layout/>
      <c:scatterChart>
        <c:scatterStyle val="lineMarker"/>
        <c:varyColors val="0"/>
        <c:ser>
          <c:idx val="0"/>
          <c:order val="0"/>
          <c:tx>
            <c:strRef>
              <c:f>'Project Key Normal'!$A$11</c:f>
            </c:strRef>
          </c:tx>
          <c:spPr>
            <a:ln>
              <a:noFill/>
            </a:ln>
          </c:spPr>
          <c:marker>
            <c:symbol val="circle"/>
            <c:size val="7"/>
            <c:spPr>
              <a:solidFill>
                <a:schemeClr val="accent1"/>
              </a:solidFill>
              <a:ln cmpd="sng">
                <a:solidFill>
                  <a:schemeClr val="accent1"/>
                </a:solidFill>
              </a:ln>
            </c:spPr>
          </c:marker>
          <c:trendline>
            <c:name/>
            <c:spPr>
              <a:ln w="19050">
                <a:solidFill>
                  <a:srgbClr val="000000"/>
                </a:solidFill>
              </a:ln>
            </c:spPr>
            <c:trendlineType val="linear"/>
            <c:dispRSqr val="1"/>
            <c:dispEq val="1"/>
          </c:trendline>
          <c:xVal>
            <c:numRef>
              <c:f>'Project Key Normal'!$B$12:$M$12</c:f>
            </c:numRef>
          </c:xVal>
          <c:yVal>
            <c:numRef>
              <c:f>'Project Key Normal'!$B$11:$Z$11</c:f>
              <c:numCache/>
            </c:numRef>
          </c:yVal>
        </c:ser>
        <c:dLbls>
          <c:showLegendKey val="0"/>
          <c:showVal val="0"/>
          <c:showCatName val="0"/>
          <c:showSerName val="0"/>
          <c:showPercent val="0"/>
          <c:showBubbleSize val="0"/>
        </c:dLbls>
        <c:axId val="184200464"/>
        <c:axId val="1265118363"/>
      </c:scatterChart>
      <c:valAx>
        <c:axId val="184200464"/>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Modeled slope component</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265118363"/>
      </c:valAx>
      <c:valAx>
        <c:axId val="126511836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Derivative of Infected: x'</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84200464"/>
      </c:valAx>
    </c:plotArea>
    <c:legend>
      <c:legendPos val="r"/>
      <c:overlay val="0"/>
      <c:txPr>
        <a:bodyPr/>
        <a:lstStyle/>
        <a:p>
          <a:pPr lvl="0">
            <a:defRPr b="0">
              <a:solidFill>
                <a:srgbClr val="1A1A1A"/>
              </a:solidFill>
              <a:latin typeface="+mn-lt"/>
            </a:defRPr>
          </a:pPr>
        </a:p>
      </c:txPr>
    </c:legend>
    <c:plotVisOnly val="1"/>
  </c:chart>
</c:chartSpace>
</file>

<file path=xl/charts/chart1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Comparison of Modeled vs Simulated Populations of Infected: x(t) =? model solution</a:t>
            </a:r>
          </a:p>
        </c:rich>
      </c:tx>
      <c:overlay val="0"/>
    </c:title>
    <c:plotArea>
      <c:layout/>
      <c:scatterChart>
        <c:scatterStyle val="lineMarker"/>
        <c:ser>
          <c:idx val="0"/>
          <c:order val="0"/>
          <c:tx>
            <c:strRef>
              <c:f>'Project Key Normal'!$A$9</c:f>
            </c:strRef>
          </c:tx>
          <c:spPr>
            <a:ln>
              <a:noFill/>
            </a:ln>
          </c:spPr>
          <c:marker>
            <c:symbol val="circle"/>
            <c:size val="7"/>
            <c:spPr>
              <a:solidFill>
                <a:schemeClr val="accent1"/>
              </a:solidFill>
              <a:ln cmpd="sng">
                <a:solidFill>
                  <a:schemeClr val="accent1"/>
                </a:solidFill>
              </a:ln>
            </c:spPr>
          </c:marker>
          <c:xVal>
            <c:numRef>
              <c:f>'Project Key Normal'!$B$7:$Z$7</c:f>
            </c:numRef>
          </c:xVal>
          <c:yVal>
            <c:numRef>
              <c:f>'Project Key Normal'!$B$9:$Z$9</c:f>
              <c:numCache/>
            </c:numRef>
          </c:yVal>
        </c:ser>
        <c:ser>
          <c:idx val="1"/>
          <c:order val="1"/>
          <c:tx>
            <c:strRef>
              <c:f>'Project Key Normal'!$A$13</c:f>
            </c:strRef>
          </c:tx>
          <c:spPr>
            <a:ln>
              <a:noFill/>
            </a:ln>
          </c:spPr>
          <c:marker>
            <c:symbol val="circle"/>
            <c:size val="7"/>
            <c:spPr>
              <a:solidFill>
                <a:schemeClr val="accent2"/>
              </a:solidFill>
              <a:ln cmpd="sng">
                <a:solidFill>
                  <a:schemeClr val="accent2"/>
                </a:solidFill>
              </a:ln>
            </c:spPr>
          </c:marker>
          <c:xVal>
            <c:numRef>
              <c:f>'Project Key Normal'!$B$7:$Z$7</c:f>
            </c:numRef>
          </c:xVal>
          <c:yVal>
            <c:numRef>
              <c:f>'Project Key Normal'!$B$13:$Z$13</c:f>
              <c:numCache/>
            </c:numRef>
          </c:yVal>
        </c:ser>
        <c:dLbls>
          <c:showLegendKey val="0"/>
          <c:showVal val="0"/>
          <c:showCatName val="0"/>
          <c:showSerName val="0"/>
          <c:showPercent val="0"/>
          <c:showBubbleSize val="0"/>
        </c:dLbls>
        <c:axId val="126391748"/>
        <c:axId val="1234382208"/>
      </c:scatterChart>
      <c:valAx>
        <c:axId val="126391748"/>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Time (rounds)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234382208"/>
      </c:valAx>
      <c:valAx>
        <c:axId val="123438220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Population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26391748"/>
      </c:valAx>
    </c:plotArea>
    <c:legend>
      <c:legendPos val="r"/>
      <c:overlay val="0"/>
      <c:txPr>
        <a:bodyPr/>
        <a:lstStyle/>
        <a:p>
          <a:pPr lvl="0">
            <a:defRPr b="0">
              <a:solidFill>
                <a:srgbClr val="1A1A1A"/>
              </a:solidFill>
              <a:latin typeface="+mn-lt"/>
            </a:defRPr>
          </a:pPr>
        </a:p>
      </c:txPr>
    </c:legend>
    <c:plotVisOnly val="1"/>
  </c:chart>
</c:chartSpace>
</file>

<file path=xl/charts/chart1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Derivative of Infected (Avg) vs. Data: Infected: x' =? f(x)</a:t>
            </a:r>
          </a:p>
        </c:rich>
      </c:tx>
      <c:overlay val="0"/>
    </c:title>
    <c:plotArea>
      <c:layout/>
      <c:scatterChart>
        <c:scatterStyle val="lineMarker"/>
        <c:varyColors val="0"/>
        <c:ser>
          <c:idx val="0"/>
          <c:order val="0"/>
          <c:tx>
            <c:strRef>
              <c:f>'Project Key Normal'!$A$11</c:f>
            </c:strRef>
          </c:tx>
          <c:spPr>
            <a:ln>
              <a:noFill/>
            </a:ln>
          </c:spPr>
          <c:marker>
            <c:symbol val="circle"/>
            <c:size val="7"/>
            <c:spPr>
              <a:solidFill>
                <a:schemeClr val="accent1"/>
              </a:solidFill>
              <a:ln cmpd="sng">
                <a:solidFill>
                  <a:schemeClr val="accent1"/>
                </a:solidFill>
              </a:ln>
            </c:spPr>
          </c:marker>
          <c:trendline>
            <c:name/>
            <c:spPr>
              <a:ln w="19050">
                <a:solidFill>
                  <a:srgbClr val="000000"/>
                </a:solidFill>
              </a:ln>
            </c:spPr>
            <c:trendlineType val="exp"/>
            <c:dispRSqr val="1"/>
            <c:dispEq val="1"/>
          </c:trendline>
          <c:xVal>
            <c:numRef>
              <c:f>'Project Key Normal'!$B$9:$M$9</c:f>
            </c:numRef>
          </c:xVal>
          <c:yVal>
            <c:numRef>
              <c:f>'Project Key Normal'!$B$11:$M$11</c:f>
              <c:numCache/>
            </c:numRef>
          </c:yVal>
        </c:ser>
        <c:dLbls>
          <c:showLegendKey val="0"/>
          <c:showVal val="0"/>
          <c:showCatName val="0"/>
          <c:showSerName val="0"/>
          <c:showPercent val="0"/>
          <c:showBubbleSize val="0"/>
        </c:dLbls>
        <c:axId val="2119231271"/>
        <c:axId val="316614870"/>
      </c:scatterChart>
      <c:valAx>
        <c:axId val="2119231271"/>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Data: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316614870"/>
      </c:valAx>
      <c:valAx>
        <c:axId val="31661487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Derivative of Infected (Avg)</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119231271"/>
      </c:valAx>
    </c:plotArea>
    <c:legend>
      <c:legendPos val="r"/>
      <c:overlay val="0"/>
      <c:txPr>
        <a:bodyPr/>
        <a:lstStyle/>
        <a:p>
          <a:pPr lvl="0">
            <a:defRPr b="0">
              <a:solidFill>
                <a:srgbClr val="1A1A1A"/>
              </a:solidFill>
              <a:latin typeface="+mn-lt"/>
            </a:defRPr>
          </a:pPr>
        </a:p>
      </c:txPr>
    </c:legend>
    <c:plotVisOnly val="1"/>
  </c:chart>
</c:chartSpace>
</file>

<file path=xl/charts/chart1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Comparison of Modeled vs Simulated Populations of Susceptible: N-x(t) =? model solution</a:t>
            </a:r>
          </a:p>
        </c:rich>
      </c:tx>
      <c:overlay val="0"/>
    </c:title>
    <c:plotArea>
      <c:layout/>
      <c:scatterChart>
        <c:scatterStyle val="lineMarker"/>
        <c:ser>
          <c:idx val="0"/>
          <c:order val="0"/>
          <c:tx>
            <c:strRef>
              <c:f>'Project Key Normal'!$A$14</c:f>
            </c:strRef>
          </c:tx>
          <c:spPr>
            <a:ln>
              <a:noFill/>
            </a:ln>
          </c:spPr>
          <c:marker>
            <c:symbol val="circle"/>
            <c:size val="7"/>
            <c:spPr>
              <a:solidFill>
                <a:schemeClr val="accent1"/>
              </a:solidFill>
              <a:ln cmpd="sng">
                <a:solidFill>
                  <a:schemeClr val="accent1"/>
                </a:solidFill>
              </a:ln>
            </c:spPr>
          </c:marker>
          <c:xVal>
            <c:numRef>
              <c:f>'Project Key Normal'!$B$7:$Z$7</c:f>
            </c:numRef>
          </c:xVal>
          <c:yVal>
            <c:numRef>
              <c:f>'Project Key Normal'!$B$14:$Z$14</c:f>
              <c:numCache/>
            </c:numRef>
          </c:yVal>
        </c:ser>
        <c:ser>
          <c:idx val="1"/>
          <c:order val="1"/>
          <c:tx>
            <c:strRef>
              <c:f>'Project Key Normal'!$A$8</c:f>
            </c:strRef>
          </c:tx>
          <c:spPr>
            <a:ln>
              <a:noFill/>
            </a:ln>
          </c:spPr>
          <c:marker>
            <c:symbol val="circle"/>
            <c:size val="7"/>
            <c:spPr>
              <a:solidFill>
                <a:schemeClr val="accent2"/>
              </a:solidFill>
              <a:ln cmpd="sng">
                <a:solidFill>
                  <a:schemeClr val="accent2"/>
                </a:solidFill>
              </a:ln>
            </c:spPr>
          </c:marker>
          <c:xVal>
            <c:numRef>
              <c:f>'Project Key Normal'!$B$7:$Z$7</c:f>
            </c:numRef>
          </c:xVal>
          <c:yVal>
            <c:numRef>
              <c:f>'Project Key Normal'!$B$8:$Z$8</c:f>
              <c:numCache/>
            </c:numRef>
          </c:yVal>
        </c:ser>
        <c:dLbls>
          <c:showLegendKey val="0"/>
          <c:showVal val="0"/>
          <c:showCatName val="0"/>
          <c:showSerName val="0"/>
          <c:showPercent val="0"/>
          <c:showBubbleSize val="0"/>
        </c:dLbls>
        <c:axId val="26536396"/>
        <c:axId val="1703650235"/>
      </c:scatterChart>
      <c:valAx>
        <c:axId val="26536396"/>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Time (rounds)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703650235"/>
      </c:valAx>
      <c:valAx>
        <c:axId val="170365023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Population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6536396"/>
      </c:valAx>
    </c:plotArea>
    <c:legend>
      <c:legendPos val="r"/>
      <c:overlay val="0"/>
      <c:txPr>
        <a:bodyPr/>
        <a:lstStyle/>
        <a:p>
          <a:pPr lvl="0">
            <a:defRPr b="0">
              <a:solidFill>
                <a:srgbClr val="1A1A1A"/>
              </a:solidFill>
              <a:latin typeface="+mn-lt"/>
            </a:defRPr>
          </a:pPr>
        </a:p>
      </c:txPr>
    </c:legend>
    <c:plotVisOnly val="1"/>
  </c:chart>
</c:chartSpace>
</file>

<file path=xl/charts/chart1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Statistical Model of Derivative vs Slope for Infected Population: x' =? model slope</a:t>
            </a:r>
          </a:p>
        </c:rich>
      </c:tx>
      <c:overlay val="0"/>
    </c:title>
    <c:plotArea>
      <c:layout/>
      <c:scatterChart>
        <c:scatterStyle val="lineMarker"/>
        <c:varyColors val="0"/>
        <c:ser>
          <c:idx val="0"/>
          <c:order val="0"/>
          <c:tx>
            <c:strRef>
              <c:f>'Project Key A'!$A$11</c:f>
            </c:strRef>
          </c:tx>
          <c:spPr>
            <a:ln>
              <a:noFill/>
            </a:ln>
          </c:spPr>
          <c:marker>
            <c:symbol val="circle"/>
            <c:size val="7"/>
            <c:spPr>
              <a:solidFill>
                <a:schemeClr val="accent1"/>
              </a:solidFill>
              <a:ln cmpd="sng">
                <a:solidFill>
                  <a:schemeClr val="accent1"/>
                </a:solidFill>
              </a:ln>
            </c:spPr>
          </c:marker>
          <c:trendline>
            <c:name/>
            <c:spPr>
              <a:ln w="19050">
                <a:solidFill>
                  <a:srgbClr val="000000"/>
                </a:solidFill>
              </a:ln>
            </c:spPr>
            <c:trendlineType val="linear"/>
            <c:dispRSqr val="1"/>
            <c:dispEq val="1"/>
          </c:trendline>
          <c:xVal>
            <c:numRef>
              <c:f>'Project Key A'!$B$12:$M$12</c:f>
            </c:numRef>
          </c:xVal>
          <c:yVal>
            <c:numRef>
              <c:f>'Project Key A'!$B$11:$Z$11</c:f>
              <c:numCache/>
            </c:numRef>
          </c:yVal>
        </c:ser>
        <c:dLbls>
          <c:showLegendKey val="0"/>
          <c:showVal val="0"/>
          <c:showCatName val="0"/>
          <c:showSerName val="0"/>
          <c:showPercent val="0"/>
          <c:showBubbleSize val="0"/>
        </c:dLbls>
        <c:axId val="804366861"/>
        <c:axId val="630314686"/>
      </c:scatterChart>
      <c:valAx>
        <c:axId val="804366861"/>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Modeled slope component</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630314686"/>
      </c:valAx>
      <c:valAx>
        <c:axId val="63031468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Derivative of Infected: x'</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804366861"/>
      </c:valAx>
    </c:plotArea>
    <c:legend>
      <c:legendPos val="r"/>
      <c:overlay val="0"/>
      <c:txPr>
        <a:bodyPr/>
        <a:lstStyle/>
        <a:p>
          <a:pPr lvl="0">
            <a:defRPr b="0">
              <a:solidFill>
                <a:srgbClr val="1A1A1A"/>
              </a:solidFill>
              <a:latin typeface="+mn-lt"/>
            </a:defRPr>
          </a:pPr>
        </a:p>
      </c:txPr>
    </c:legend>
    <c:plotVisOnly val="1"/>
  </c:chart>
</c:chartSpace>
</file>

<file path=xl/charts/chart1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Comparison of Modeled vs Simulated Populations of Infected: x(t) =? model solution</a:t>
            </a:r>
          </a:p>
        </c:rich>
      </c:tx>
      <c:overlay val="0"/>
    </c:title>
    <c:plotArea>
      <c:layout/>
      <c:scatterChart>
        <c:scatterStyle val="lineMarker"/>
        <c:ser>
          <c:idx val="0"/>
          <c:order val="0"/>
          <c:tx>
            <c:strRef>
              <c:f>'Project Key A'!$A$9</c:f>
            </c:strRef>
          </c:tx>
          <c:spPr>
            <a:ln>
              <a:noFill/>
            </a:ln>
          </c:spPr>
          <c:marker>
            <c:symbol val="circle"/>
            <c:size val="7"/>
            <c:spPr>
              <a:solidFill>
                <a:schemeClr val="accent1"/>
              </a:solidFill>
              <a:ln cmpd="sng">
                <a:solidFill>
                  <a:schemeClr val="accent1"/>
                </a:solidFill>
              </a:ln>
            </c:spPr>
          </c:marker>
          <c:xVal>
            <c:numRef>
              <c:f>'Project Key A'!$B$7:$Z$7</c:f>
            </c:numRef>
          </c:xVal>
          <c:yVal>
            <c:numRef>
              <c:f>'Project Key A'!$B$9:$Z$9</c:f>
              <c:numCache/>
            </c:numRef>
          </c:yVal>
        </c:ser>
        <c:ser>
          <c:idx val="1"/>
          <c:order val="1"/>
          <c:tx>
            <c:strRef>
              <c:f>'Project Key A'!$A$13</c:f>
            </c:strRef>
          </c:tx>
          <c:spPr>
            <a:ln>
              <a:noFill/>
            </a:ln>
          </c:spPr>
          <c:marker>
            <c:symbol val="circle"/>
            <c:size val="7"/>
            <c:spPr>
              <a:solidFill>
                <a:schemeClr val="accent2"/>
              </a:solidFill>
              <a:ln cmpd="sng">
                <a:solidFill>
                  <a:schemeClr val="accent2"/>
                </a:solidFill>
              </a:ln>
            </c:spPr>
          </c:marker>
          <c:xVal>
            <c:numRef>
              <c:f>'Project Key A'!$B$7:$Z$7</c:f>
            </c:numRef>
          </c:xVal>
          <c:yVal>
            <c:numRef>
              <c:f>'Project Key A'!$B$13:$Z$13</c:f>
              <c:numCache/>
            </c:numRef>
          </c:yVal>
        </c:ser>
        <c:dLbls>
          <c:showLegendKey val="0"/>
          <c:showVal val="0"/>
          <c:showCatName val="0"/>
          <c:showSerName val="0"/>
          <c:showPercent val="0"/>
          <c:showBubbleSize val="0"/>
        </c:dLbls>
        <c:axId val="1833968950"/>
        <c:axId val="997855161"/>
      </c:scatterChart>
      <c:valAx>
        <c:axId val="1833968950"/>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Time (rounds)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997855161"/>
      </c:valAx>
      <c:valAx>
        <c:axId val="99785516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Population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833968950"/>
      </c:valAx>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Approx. Slope vs Solution</a:t>
            </a:r>
          </a:p>
        </c:rich>
      </c:tx>
      <c:overlay val="0"/>
    </c:title>
    <c:plotArea>
      <c:layout/>
      <c:scatterChart>
        <c:scatterStyle val="lineMarker"/>
        <c:varyColors val="0"/>
        <c:ser>
          <c:idx val="0"/>
          <c:order val="0"/>
          <c:tx>
            <c:strRef>
              <c:f>'Numerical Solution'!$A$10</c:f>
            </c:strRef>
          </c:tx>
          <c:spPr>
            <a:ln>
              <a:noFill/>
            </a:ln>
          </c:spPr>
          <c:marker>
            <c:symbol val="circle"/>
            <c:size val="7"/>
            <c:spPr>
              <a:solidFill>
                <a:schemeClr val="accent1"/>
              </a:solidFill>
              <a:ln cmpd="sng">
                <a:solidFill>
                  <a:schemeClr val="accent1"/>
                </a:solidFill>
              </a:ln>
            </c:spPr>
          </c:marker>
          <c:trendline>
            <c:name/>
            <c:spPr>
              <a:ln w="19050">
                <a:solidFill>
                  <a:srgbClr val="000000"/>
                </a:solidFill>
              </a:ln>
            </c:spPr>
            <c:trendlineType val="linear"/>
            <c:dispRSqr val="1"/>
            <c:dispEq val="1"/>
          </c:trendline>
          <c:xVal>
            <c:numRef>
              <c:f>'Numerical Solution'!$B$11:$Z$11</c:f>
            </c:numRef>
          </c:xVal>
          <c:yVal>
            <c:numRef>
              <c:f>'Numerical Solution'!$B$10:$Z$10</c:f>
              <c:numCache/>
            </c:numRef>
          </c:yVal>
        </c:ser>
        <c:dLbls>
          <c:showLegendKey val="0"/>
          <c:showVal val="0"/>
          <c:showCatName val="0"/>
          <c:showSerName val="0"/>
          <c:showPercent val="0"/>
          <c:showBubbleSize val="0"/>
        </c:dLbls>
        <c:axId val="1692551750"/>
        <c:axId val="550707703"/>
      </c:scatterChart>
      <c:valAx>
        <c:axId val="1692551750"/>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Solution</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550707703"/>
      </c:valAx>
      <c:valAx>
        <c:axId val="55070770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Slope</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692551750"/>
      </c:valAx>
    </c:plotArea>
    <c:legend>
      <c:legendPos val="r"/>
      <c:overlay val="0"/>
      <c:txPr>
        <a:bodyPr/>
        <a:lstStyle/>
        <a:p>
          <a:pPr lvl="0">
            <a:defRPr b="0">
              <a:solidFill>
                <a:srgbClr val="1A1A1A"/>
              </a:solidFill>
              <a:latin typeface="+mn-lt"/>
            </a:defRPr>
          </a:pPr>
        </a:p>
      </c:txPr>
    </c:legend>
    <c:plotVisOnly val="1"/>
  </c:chart>
</c:chartSpace>
</file>

<file path=xl/charts/chart2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Derivative of Infected (Avg) vs. Data: Infected: x' =? f(x)</a:t>
            </a:r>
          </a:p>
        </c:rich>
      </c:tx>
      <c:overlay val="0"/>
    </c:title>
    <c:plotArea>
      <c:layout/>
      <c:scatterChart>
        <c:scatterStyle val="lineMarker"/>
        <c:varyColors val="0"/>
        <c:ser>
          <c:idx val="0"/>
          <c:order val="0"/>
          <c:tx>
            <c:strRef>
              <c:f>'Project Key A'!$A$11</c:f>
            </c:strRef>
          </c:tx>
          <c:spPr>
            <a:ln>
              <a:noFill/>
            </a:ln>
          </c:spPr>
          <c:marker>
            <c:symbol val="circle"/>
            <c:size val="7"/>
            <c:spPr>
              <a:solidFill>
                <a:schemeClr val="accent1"/>
              </a:solidFill>
              <a:ln cmpd="sng">
                <a:solidFill>
                  <a:schemeClr val="accent1"/>
                </a:solidFill>
              </a:ln>
            </c:spPr>
          </c:marker>
          <c:trendline>
            <c:name/>
            <c:spPr>
              <a:ln w="19050">
                <a:solidFill>
                  <a:srgbClr val="000000"/>
                </a:solidFill>
              </a:ln>
            </c:spPr>
            <c:trendlineType val="exp"/>
            <c:dispRSqr val="1"/>
            <c:dispEq val="1"/>
          </c:trendline>
          <c:xVal>
            <c:numRef>
              <c:f>'Project Key A'!$B$9:$M$9</c:f>
            </c:numRef>
          </c:xVal>
          <c:yVal>
            <c:numRef>
              <c:f>'Project Key A'!$B$11:$M$11</c:f>
              <c:numCache/>
            </c:numRef>
          </c:yVal>
        </c:ser>
        <c:dLbls>
          <c:showLegendKey val="0"/>
          <c:showVal val="0"/>
          <c:showCatName val="0"/>
          <c:showSerName val="0"/>
          <c:showPercent val="0"/>
          <c:showBubbleSize val="0"/>
        </c:dLbls>
        <c:axId val="218470323"/>
        <c:axId val="1389607948"/>
      </c:scatterChart>
      <c:valAx>
        <c:axId val="218470323"/>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Data: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389607948"/>
      </c:valAx>
      <c:valAx>
        <c:axId val="138960794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Derivative of Infected (Avg)</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18470323"/>
      </c:valAx>
    </c:plotArea>
    <c:legend>
      <c:legendPos val="r"/>
      <c:overlay val="0"/>
      <c:txPr>
        <a:bodyPr/>
        <a:lstStyle/>
        <a:p>
          <a:pPr lvl="0">
            <a:defRPr b="0">
              <a:solidFill>
                <a:srgbClr val="1A1A1A"/>
              </a:solidFill>
              <a:latin typeface="+mn-lt"/>
            </a:defRPr>
          </a:pPr>
        </a:p>
      </c:txPr>
    </c:legend>
    <c:plotVisOnly val="1"/>
  </c:chart>
</c:chartSpace>
</file>

<file path=xl/charts/chart2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Comparison of Modeled vs Simulated Populations of Susceptible: N-x(t) =? model solution</a:t>
            </a:r>
          </a:p>
        </c:rich>
      </c:tx>
      <c:overlay val="0"/>
    </c:title>
    <c:plotArea>
      <c:layout/>
      <c:scatterChart>
        <c:scatterStyle val="lineMarker"/>
        <c:ser>
          <c:idx val="0"/>
          <c:order val="0"/>
          <c:tx>
            <c:strRef>
              <c:f>'Project Key A'!$A$14</c:f>
            </c:strRef>
          </c:tx>
          <c:spPr>
            <a:ln>
              <a:noFill/>
            </a:ln>
          </c:spPr>
          <c:marker>
            <c:symbol val="circle"/>
            <c:size val="7"/>
            <c:spPr>
              <a:solidFill>
                <a:schemeClr val="accent1"/>
              </a:solidFill>
              <a:ln cmpd="sng">
                <a:solidFill>
                  <a:schemeClr val="accent1"/>
                </a:solidFill>
              </a:ln>
            </c:spPr>
          </c:marker>
          <c:xVal>
            <c:numRef>
              <c:f>'Project Key A'!$B$7:$Z$7</c:f>
            </c:numRef>
          </c:xVal>
          <c:yVal>
            <c:numRef>
              <c:f>'Project Key A'!$B$14:$Z$14</c:f>
              <c:numCache/>
            </c:numRef>
          </c:yVal>
        </c:ser>
        <c:ser>
          <c:idx val="1"/>
          <c:order val="1"/>
          <c:tx>
            <c:strRef>
              <c:f>'Project Key A'!$A$8</c:f>
            </c:strRef>
          </c:tx>
          <c:spPr>
            <a:ln>
              <a:noFill/>
            </a:ln>
          </c:spPr>
          <c:marker>
            <c:symbol val="circle"/>
            <c:size val="7"/>
            <c:spPr>
              <a:solidFill>
                <a:schemeClr val="accent2"/>
              </a:solidFill>
              <a:ln cmpd="sng">
                <a:solidFill>
                  <a:schemeClr val="accent2"/>
                </a:solidFill>
              </a:ln>
            </c:spPr>
          </c:marker>
          <c:xVal>
            <c:numRef>
              <c:f>'Project Key A'!$B$7:$Z$7</c:f>
            </c:numRef>
          </c:xVal>
          <c:yVal>
            <c:numRef>
              <c:f>'Project Key A'!$B$8:$Z$8</c:f>
              <c:numCache/>
            </c:numRef>
          </c:yVal>
        </c:ser>
        <c:dLbls>
          <c:showLegendKey val="0"/>
          <c:showVal val="0"/>
          <c:showCatName val="0"/>
          <c:showSerName val="0"/>
          <c:showPercent val="0"/>
          <c:showBubbleSize val="0"/>
        </c:dLbls>
        <c:axId val="1429491956"/>
        <c:axId val="364287928"/>
      </c:scatterChart>
      <c:valAx>
        <c:axId val="1429491956"/>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Time (rounds)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364287928"/>
      </c:valAx>
      <c:valAx>
        <c:axId val="36428792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Population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429491956"/>
      </c:valAx>
    </c:plotArea>
    <c:legend>
      <c:legendPos val="r"/>
      <c:overlay val="0"/>
      <c:txPr>
        <a:bodyPr/>
        <a:lstStyle/>
        <a:p>
          <a:pPr lvl="0">
            <a:defRPr b="0">
              <a:solidFill>
                <a:srgbClr val="1A1A1A"/>
              </a:solidFill>
              <a:latin typeface="+mn-lt"/>
            </a:defRPr>
          </a:pPr>
        </a:p>
      </c:txPr>
    </c:legend>
    <c:plotVisOnly val="1"/>
  </c:chart>
</c:chartSpace>
</file>

<file path=xl/charts/chart2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Statistical Model of Derivative vs Slope for Infected Population: x' =? model slope</a:t>
            </a:r>
          </a:p>
        </c:rich>
      </c:tx>
      <c:overlay val="0"/>
    </c:title>
    <c:plotArea>
      <c:layout/>
      <c:scatterChart>
        <c:scatterStyle val="lineMarker"/>
        <c:varyColors val="0"/>
        <c:ser>
          <c:idx val="0"/>
          <c:order val="0"/>
          <c:tx>
            <c:strRef>
              <c:f>'Project Key B'!$A$11</c:f>
            </c:strRef>
          </c:tx>
          <c:spPr>
            <a:ln>
              <a:noFill/>
            </a:ln>
          </c:spPr>
          <c:marker>
            <c:symbol val="circle"/>
            <c:size val="7"/>
            <c:spPr>
              <a:solidFill>
                <a:schemeClr val="accent1"/>
              </a:solidFill>
              <a:ln cmpd="sng">
                <a:solidFill>
                  <a:schemeClr val="accent1"/>
                </a:solidFill>
              </a:ln>
            </c:spPr>
          </c:marker>
          <c:trendline>
            <c:name/>
            <c:spPr>
              <a:ln w="19050">
                <a:solidFill>
                  <a:srgbClr val="000000"/>
                </a:solidFill>
              </a:ln>
            </c:spPr>
            <c:trendlineType val="linear"/>
            <c:dispRSqr val="1"/>
            <c:dispEq val="1"/>
          </c:trendline>
          <c:xVal>
            <c:numRef>
              <c:f>'Project Key B'!$B$12:$M$12</c:f>
            </c:numRef>
          </c:xVal>
          <c:yVal>
            <c:numRef>
              <c:f>'Project Key B'!$B$11:$Z$11</c:f>
              <c:numCache/>
            </c:numRef>
          </c:yVal>
        </c:ser>
        <c:dLbls>
          <c:showLegendKey val="0"/>
          <c:showVal val="0"/>
          <c:showCatName val="0"/>
          <c:showSerName val="0"/>
          <c:showPercent val="0"/>
          <c:showBubbleSize val="0"/>
        </c:dLbls>
        <c:axId val="864546741"/>
        <c:axId val="553078193"/>
      </c:scatterChart>
      <c:valAx>
        <c:axId val="864546741"/>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Modeled slope component</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553078193"/>
      </c:valAx>
      <c:valAx>
        <c:axId val="55307819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Derivative of Infected: x'</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864546741"/>
      </c:valAx>
    </c:plotArea>
    <c:legend>
      <c:legendPos val="r"/>
      <c:overlay val="0"/>
      <c:txPr>
        <a:bodyPr/>
        <a:lstStyle/>
        <a:p>
          <a:pPr lvl="0">
            <a:defRPr b="0">
              <a:solidFill>
                <a:srgbClr val="1A1A1A"/>
              </a:solidFill>
              <a:latin typeface="+mn-lt"/>
            </a:defRPr>
          </a:pPr>
        </a:p>
      </c:txPr>
    </c:legend>
    <c:plotVisOnly val="1"/>
  </c:chart>
</c:chartSpace>
</file>

<file path=xl/charts/chart2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Comparison of Modeled vs Simulated Populations of Infected: x(t) =? model solution</a:t>
            </a:r>
          </a:p>
        </c:rich>
      </c:tx>
      <c:overlay val="0"/>
    </c:title>
    <c:plotArea>
      <c:layout/>
      <c:scatterChart>
        <c:scatterStyle val="lineMarker"/>
        <c:ser>
          <c:idx val="0"/>
          <c:order val="0"/>
          <c:tx>
            <c:strRef>
              <c:f>'Project Key B'!$A$9</c:f>
            </c:strRef>
          </c:tx>
          <c:spPr>
            <a:ln>
              <a:noFill/>
            </a:ln>
          </c:spPr>
          <c:marker>
            <c:symbol val="circle"/>
            <c:size val="7"/>
            <c:spPr>
              <a:solidFill>
                <a:schemeClr val="accent1"/>
              </a:solidFill>
              <a:ln cmpd="sng">
                <a:solidFill>
                  <a:schemeClr val="accent1"/>
                </a:solidFill>
              </a:ln>
            </c:spPr>
          </c:marker>
          <c:xVal>
            <c:numRef>
              <c:f>'Project Key B'!$B$7:$Z$7</c:f>
            </c:numRef>
          </c:xVal>
          <c:yVal>
            <c:numRef>
              <c:f>'Project Key B'!$B$9:$Z$9</c:f>
              <c:numCache/>
            </c:numRef>
          </c:yVal>
        </c:ser>
        <c:ser>
          <c:idx val="1"/>
          <c:order val="1"/>
          <c:tx>
            <c:strRef>
              <c:f>'Project Key B'!$A$13</c:f>
            </c:strRef>
          </c:tx>
          <c:spPr>
            <a:ln>
              <a:noFill/>
            </a:ln>
          </c:spPr>
          <c:marker>
            <c:symbol val="circle"/>
            <c:size val="7"/>
            <c:spPr>
              <a:solidFill>
                <a:schemeClr val="accent2"/>
              </a:solidFill>
              <a:ln cmpd="sng">
                <a:solidFill>
                  <a:schemeClr val="accent2"/>
                </a:solidFill>
              </a:ln>
            </c:spPr>
          </c:marker>
          <c:xVal>
            <c:numRef>
              <c:f>'Project Key B'!$B$7:$Z$7</c:f>
            </c:numRef>
          </c:xVal>
          <c:yVal>
            <c:numRef>
              <c:f>'Project Key B'!$B$13:$Z$13</c:f>
              <c:numCache/>
            </c:numRef>
          </c:yVal>
        </c:ser>
        <c:dLbls>
          <c:showLegendKey val="0"/>
          <c:showVal val="0"/>
          <c:showCatName val="0"/>
          <c:showSerName val="0"/>
          <c:showPercent val="0"/>
          <c:showBubbleSize val="0"/>
        </c:dLbls>
        <c:axId val="683570060"/>
        <c:axId val="233138567"/>
      </c:scatterChart>
      <c:valAx>
        <c:axId val="683570060"/>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Time (rounds)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33138567"/>
      </c:valAx>
      <c:valAx>
        <c:axId val="23313856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Population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683570060"/>
      </c:valAx>
    </c:plotArea>
    <c:legend>
      <c:legendPos val="r"/>
      <c:overlay val="0"/>
      <c:txPr>
        <a:bodyPr/>
        <a:lstStyle/>
        <a:p>
          <a:pPr lvl="0">
            <a:defRPr b="0">
              <a:solidFill>
                <a:srgbClr val="1A1A1A"/>
              </a:solidFill>
              <a:latin typeface="+mn-lt"/>
            </a:defRPr>
          </a:pPr>
        </a:p>
      </c:txPr>
    </c:legend>
    <c:plotVisOnly val="1"/>
  </c:chart>
</c:chartSpace>
</file>

<file path=xl/charts/chart2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Derivative of Infected (Avg) vs. Data: Infected: x' =? f(x)</a:t>
            </a:r>
          </a:p>
        </c:rich>
      </c:tx>
      <c:overlay val="0"/>
    </c:title>
    <c:plotArea>
      <c:layout/>
      <c:scatterChart>
        <c:scatterStyle val="lineMarker"/>
        <c:varyColors val="0"/>
        <c:ser>
          <c:idx val="0"/>
          <c:order val="0"/>
          <c:tx>
            <c:strRef>
              <c:f>'Project Key B'!$A$11</c:f>
            </c:strRef>
          </c:tx>
          <c:spPr>
            <a:ln>
              <a:noFill/>
            </a:ln>
          </c:spPr>
          <c:marker>
            <c:symbol val="circle"/>
            <c:size val="7"/>
            <c:spPr>
              <a:solidFill>
                <a:schemeClr val="accent1"/>
              </a:solidFill>
              <a:ln cmpd="sng">
                <a:solidFill>
                  <a:schemeClr val="accent1"/>
                </a:solidFill>
              </a:ln>
            </c:spPr>
          </c:marker>
          <c:trendline>
            <c:name/>
            <c:spPr>
              <a:ln w="19050">
                <a:solidFill>
                  <a:srgbClr val="000000"/>
                </a:solidFill>
              </a:ln>
            </c:spPr>
            <c:trendlineType val="exp"/>
            <c:dispRSqr val="1"/>
            <c:dispEq val="1"/>
          </c:trendline>
          <c:xVal>
            <c:numRef>
              <c:f>'Project Key B'!$B$9:$M$9</c:f>
            </c:numRef>
          </c:xVal>
          <c:yVal>
            <c:numRef>
              <c:f>'Project Key B'!$B$11:$M$11</c:f>
              <c:numCache/>
            </c:numRef>
          </c:yVal>
        </c:ser>
        <c:dLbls>
          <c:showLegendKey val="0"/>
          <c:showVal val="0"/>
          <c:showCatName val="0"/>
          <c:showSerName val="0"/>
          <c:showPercent val="0"/>
          <c:showBubbleSize val="0"/>
        </c:dLbls>
        <c:axId val="957659323"/>
        <c:axId val="225068161"/>
      </c:scatterChart>
      <c:valAx>
        <c:axId val="957659323"/>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Data: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25068161"/>
      </c:valAx>
      <c:valAx>
        <c:axId val="22506816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Derivative of Infected (Avg)</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957659323"/>
      </c:valAx>
    </c:plotArea>
    <c:legend>
      <c:legendPos val="r"/>
      <c:overlay val="0"/>
      <c:txPr>
        <a:bodyPr/>
        <a:lstStyle/>
        <a:p>
          <a:pPr lvl="0">
            <a:defRPr b="0">
              <a:solidFill>
                <a:srgbClr val="1A1A1A"/>
              </a:solidFill>
              <a:latin typeface="+mn-lt"/>
            </a:defRPr>
          </a:pPr>
        </a:p>
      </c:txPr>
    </c:legend>
    <c:plotVisOnly val="1"/>
  </c:chart>
</c:chartSpace>
</file>

<file path=xl/charts/chart2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Comparison of Modeled vs Simulated Populations of Susceptible: N-x(t) =? model solution</a:t>
            </a:r>
          </a:p>
        </c:rich>
      </c:tx>
      <c:overlay val="0"/>
    </c:title>
    <c:plotArea>
      <c:layout/>
      <c:scatterChart>
        <c:scatterStyle val="lineMarker"/>
        <c:ser>
          <c:idx val="0"/>
          <c:order val="0"/>
          <c:tx>
            <c:strRef>
              <c:f>'Project Key B'!$A$14</c:f>
            </c:strRef>
          </c:tx>
          <c:spPr>
            <a:ln>
              <a:noFill/>
            </a:ln>
          </c:spPr>
          <c:marker>
            <c:symbol val="circle"/>
            <c:size val="7"/>
            <c:spPr>
              <a:solidFill>
                <a:schemeClr val="accent1"/>
              </a:solidFill>
              <a:ln cmpd="sng">
                <a:solidFill>
                  <a:schemeClr val="accent1"/>
                </a:solidFill>
              </a:ln>
            </c:spPr>
          </c:marker>
          <c:xVal>
            <c:numRef>
              <c:f>'Project Key B'!$B$7:$Z$7</c:f>
            </c:numRef>
          </c:xVal>
          <c:yVal>
            <c:numRef>
              <c:f>'Project Key B'!$B$14:$Z$14</c:f>
              <c:numCache/>
            </c:numRef>
          </c:yVal>
        </c:ser>
        <c:ser>
          <c:idx val="1"/>
          <c:order val="1"/>
          <c:tx>
            <c:strRef>
              <c:f>'Project Key B'!$A$8</c:f>
            </c:strRef>
          </c:tx>
          <c:spPr>
            <a:ln>
              <a:noFill/>
            </a:ln>
          </c:spPr>
          <c:marker>
            <c:symbol val="circle"/>
            <c:size val="7"/>
            <c:spPr>
              <a:solidFill>
                <a:schemeClr val="accent2"/>
              </a:solidFill>
              <a:ln cmpd="sng">
                <a:solidFill>
                  <a:schemeClr val="accent2"/>
                </a:solidFill>
              </a:ln>
            </c:spPr>
          </c:marker>
          <c:xVal>
            <c:numRef>
              <c:f>'Project Key B'!$B$7:$Z$7</c:f>
            </c:numRef>
          </c:xVal>
          <c:yVal>
            <c:numRef>
              <c:f>'Project Key B'!$B$8:$Z$8</c:f>
              <c:numCache/>
            </c:numRef>
          </c:yVal>
        </c:ser>
        <c:dLbls>
          <c:showLegendKey val="0"/>
          <c:showVal val="0"/>
          <c:showCatName val="0"/>
          <c:showSerName val="0"/>
          <c:showPercent val="0"/>
          <c:showBubbleSize val="0"/>
        </c:dLbls>
        <c:axId val="1138632863"/>
        <c:axId val="2113853044"/>
      </c:scatterChart>
      <c:valAx>
        <c:axId val="1138632863"/>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Time (rounds)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113853044"/>
      </c:valAx>
      <c:valAx>
        <c:axId val="211385304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Population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138632863"/>
      </c:valAx>
    </c:plotArea>
    <c:legend>
      <c:legendPos val="r"/>
      <c:overlay val="0"/>
      <c:txPr>
        <a:bodyPr/>
        <a:lstStyle/>
        <a:p>
          <a:pPr lvl="0">
            <a:defRPr b="0">
              <a:solidFill>
                <a:srgbClr val="1A1A1A"/>
              </a:solidFill>
              <a:latin typeface="+mn-lt"/>
            </a:defRPr>
          </a:pPr>
        </a:p>
      </c:txPr>
    </c:legend>
    <c:plotVisOnly val="1"/>
  </c:chart>
</c:chartSpace>
</file>

<file path=xl/charts/chart2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Statistical Model of Derivative vs Slope for Infected Population: x' =? model slope</a:t>
            </a:r>
          </a:p>
        </c:rich>
      </c:tx>
      <c:overlay val="0"/>
    </c:title>
    <c:plotArea>
      <c:layout/>
      <c:scatterChart>
        <c:scatterStyle val="lineMarker"/>
        <c:varyColors val="0"/>
        <c:ser>
          <c:idx val="0"/>
          <c:order val="0"/>
          <c:tx>
            <c:strRef>
              <c:f>'Project Key C'!$A$11</c:f>
            </c:strRef>
          </c:tx>
          <c:spPr>
            <a:ln>
              <a:noFill/>
            </a:ln>
          </c:spPr>
          <c:marker>
            <c:symbol val="circle"/>
            <c:size val="7"/>
            <c:spPr>
              <a:solidFill>
                <a:schemeClr val="accent1"/>
              </a:solidFill>
              <a:ln cmpd="sng">
                <a:solidFill>
                  <a:schemeClr val="accent1"/>
                </a:solidFill>
              </a:ln>
            </c:spPr>
          </c:marker>
          <c:trendline>
            <c:name/>
            <c:spPr>
              <a:ln w="19050">
                <a:solidFill>
                  <a:srgbClr val="000000"/>
                </a:solidFill>
              </a:ln>
            </c:spPr>
            <c:trendlineType val="linear"/>
            <c:dispRSqr val="1"/>
            <c:dispEq val="1"/>
          </c:trendline>
          <c:xVal>
            <c:numRef>
              <c:f>'Project Key C'!$B$12:$M$12</c:f>
            </c:numRef>
          </c:xVal>
          <c:yVal>
            <c:numRef>
              <c:f>'Project Key C'!$B$11:$Z$11</c:f>
              <c:numCache/>
            </c:numRef>
          </c:yVal>
        </c:ser>
        <c:dLbls>
          <c:showLegendKey val="0"/>
          <c:showVal val="0"/>
          <c:showCatName val="0"/>
          <c:showSerName val="0"/>
          <c:showPercent val="0"/>
          <c:showBubbleSize val="0"/>
        </c:dLbls>
        <c:axId val="1075451150"/>
        <c:axId val="1189073153"/>
      </c:scatterChart>
      <c:valAx>
        <c:axId val="1075451150"/>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Modeled slope component</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189073153"/>
      </c:valAx>
      <c:valAx>
        <c:axId val="118907315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Derivative of Infected: x'</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075451150"/>
      </c:valAx>
    </c:plotArea>
    <c:legend>
      <c:legendPos val="r"/>
      <c:overlay val="0"/>
      <c:txPr>
        <a:bodyPr/>
        <a:lstStyle/>
        <a:p>
          <a:pPr lvl="0">
            <a:defRPr b="0">
              <a:solidFill>
                <a:srgbClr val="1A1A1A"/>
              </a:solidFill>
              <a:latin typeface="+mn-lt"/>
            </a:defRPr>
          </a:pPr>
        </a:p>
      </c:txPr>
    </c:legend>
    <c:plotVisOnly val="1"/>
  </c:chart>
</c:chartSpace>
</file>

<file path=xl/charts/chart2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Comparison of Modeled vs Simulated Populations of Infected: x(t) =? model solution</a:t>
            </a:r>
          </a:p>
        </c:rich>
      </c:tx>
      <c:overlay val="0"/>
    </c:title>
    <c:plotArea>
      <c:layout/>
      <c:scatterChart>
        <c:scatterStyle val="lineMarker"/>
        <c:ser>
          <c:idx val="0"/>
          <c:order val="0"/>
          <c:tx>
            <c:strRef>
              <c:f>'Project Key C'!$A$9</c:f>
            </c:strRef>
          </c:tx>
          <c:spPr>
            <a:ln>
              <a:noFill/>
            </a:ln>
          </c:spPr>
          <c:marker>
            <c:symbol val="circle"/>
            <c:size val="7"/>
            <c:spPr>
              <a:solidFill>
                <a:schemeClr val="accent1"/>
              </a:solidFill>
              <a:ln cmpd="sng">
                <a:solidFill>
                  <a:schemeClr val="accent1"/>
                </a:solidFill>
              </a:ln>
            </c:spPr>
          </c:marker>
          <c:xVal>
            <c:numRef>
              <c:f>'Project Key C'!$B$7:$Z$7</c:f>
            </c:numRef>
          </c:xVal>
          <c:yVal>
            <c:numRef>
              <c:f>'Project Key C'!$B$9:$Z$9</c:f>
              <c:numCache/>
            </c:numRef>
          </c:yVal>
        </c:ser>
        <c:ser>
          <c:idx val="1"/>
          <c:order val="1"/>
          <c:tx>
            <c:strRef>
              <c:f>'Project Key C'!$A$13</c:f>
            </c:strRef>
          </c:tx>
          <c:spPr>
            <a:ln>
              <a:noFill/>
            </a:ln>
          </c:spPr>
          <c:marker>
            <c:symbol val="circle"/>
            <c:size val="7"/>
            <c:spPr>
              <a:solidFill>
                <a:schemeClr val="accent2"/>
              </a:solidFill>
              <a:ln cmpd="sng">
                <a:solidFill>
                  <a:schemeClr val="accent2"/>
                </a:solidFill>
              </a:ln>
            </c:spPr>
          </c:marker>
          <c:xVal>
            <c:numRef>
              <c:f>'Project Key C'!$B$7:$Z$7</c:f>
            </c:numRef>
          </c:xVal>
          <c:yVal>
            <c:numRef>
              <c:f>'Project Key C'!$B$13:$Z$13</c:f>
              <c:numCache/>
            </c:numRef>
          </c:yVal>
        </c:ser>
        <c:dLbls>
          <c:showLegendKey val="0"/>
          <c:showVal val="0"/>
          <c:showCatName val="0"/>
          <c:showSerName val="0"/>
          <c:showPercent val="0"/>
          <c:showBubbleSize val="0"/>
        </c:dLbls>
        <c:axId val="1729058707"/>
        <c:axId val="1397547485"/>
      </c:scatterChart>
      <c:valAx>
        <c:axId val="1729058707"/>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Time (rounds)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397547485"/>
      </c:valAx>
      <c:valAx>
        <c:axId val="139754748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Population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729058707"/>
      </c:valAx>
    </c:plotArea>
    <c:legend>
      <c:legendPos val="r"/>
      <c:overlay val="0"/>
      <c:txPr>
        <a:bodyPr/>
        <a:lstStyle/>
        <a:p>
          <a:pPr lvl="0">
            <a:defRPr b="0">
              <a:solidFill>
                <a:srgbClr val="1A1A1A"/>
              </a:solidFill>
              <a:latin typeface="+mn-lt"/>
            </a:defRPr>
          </a:pPr>
        </a:p>
      </c:txPr>
    </c:legend>
    <c:plotVisOnly val="1"/>
  </c:chart>
</c:chartSpace>
</file>

<file path=xl/charts/chart2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Derivative of Infected (Avg) vs. Data: Infected: x' =? f(x)</a:t>
            </a:r>
          </a:p>
        </c:rich>
      </c:tx>
      <c:overlay val="0"/>
    </c:title>
    <c:plotArea>
      <c:layout/>
      <c:scatterChart>
        <c:scatterStyle val="lineMarker"/>
        <c:varyColors val="0"/>
        <c:ser>
          <c:idx val="0"/>
          <c:order val="0"/>
          <c:tx>
            <c:strRef>
              <c:f>'Project Key C'!$A$11</c:f>
            </c:strRef>
          </c:tx>
          <c:spPr>
            <a:ln>
              <a:noFill/>
            </a:ln>
          </c:spPr>
          <c:marker>
            <c:symbol val="circle"/>
            <c:size val="7"/>
            <c:spPr>
              <a:solidFill>
                <a:schemeClr val="accent1"/>
              </a:solidFill>
              <a:ln cmpd="sng">
                <a:solidFill>
                  <a:schemeClr val="accent1"/>
                </a:solidFill>
              </a:ln>
            </c:spPr>
          </c:marker>
          <c:trendline>
            <c:name/>
            <c:spPr>
              <a:ln w="19050">
                <a:solidFill>
                  <a:srgbClr val="000000"/>
                </a:solidFill>
              </a:ln>
            </c:spPr>
            <c:trendlineType val="exp"/>
            <c:dispRSqr val="1"/>
            <c:dispEq val="1"/>
          </c:trendline>
          <c:xVal>
            <c:numRef>
              <c:f>'Project Key C'!$B$9:$M$9</c:f>
            </c:numRef>
          </c:xVal>
          <c:yVal>
            <c:numRef>
              <c:f>'Project Key C'!$B$11:$M$11</c:f>
              <c:numCache/>
            </c:numRef>
          </c:yVal>
        </c:ser>
        <c:dLbls>
          <c:showLegendKey val="0"/>
          <c:showVal val="0"/>
          <c:showCatName val="0"/>
          <c:showSerName val="0"/>
          <c:showPercent val="0"/>
          <c:showBubbleSize val="0"/>
        </c:dLbls>
        <c:axId val="1262438752"/>
        <c:axId val="1682631025"/>
      </c:scatterChart>
      <c:valAx>
        <c:axId val="1262438752"/>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Data: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682631025"/>
      </c:valAx>
      <c:valAx>
        <c:axId val="168263102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Derivative of Infected (Avg)</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262438752"/>
      </c:valAx>
    </c:plotArea>
    <c:legend>
      <c:legendPos val="r"/>
      <c:overlay val="0"/>
      <c:txPr>
        <a:bodyPr/>
        <a:lstStyle/>
        <a:p>
          <a:pPr lvl="0">
            <a:defRPr b="0">
              <a:solidFill>
                <a:srgbClr val="1A1A1A"/>
              </a:solidFill>
              <a:latin typeface="+mn-lt"/>
            </a:defRPr>
          </a:pPr>
        </a:p>
      </c:txPr>
    </c:legend>
    <c:plotVisOnly val="1"/>
  </c:chart>
</c:chartSpace>
</file>

<file path=xl/charts/chart2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Comparison of Modeled vs Simulated Populations of Susceptible: N-x(t) =? model solution</a:t>
            </a:r>
          </a:p>
        </c:rich>
      </c:tx>
      <c:overlay val="0"/>
    </c:title>
    <c:plotArea>
      <c:layout/>
      <c:scatterChart>
        <c:scatterStyle val="lineMarker"/>
        <c:ser>
          <c:idx val="0"/>
          <c:order val="0"/>
          <c:tx>
            <c:strRef>
              <c:f>'Project Key C'!$A$14</c:f>
            </c:strRef>
          </c:tx>
          <c:spPr>
            <a:ln>
              <a:noFill/>
            </a:ln>
          </c:spPr>
          <c:marker>
            <c:symbol val="circle"/>
            <c:size val="7"/>
            <c:spPr>
              <a:solidFill>
                <a:schemeClr val="accent1"/>
              </a:solidFill>
              <a:ln cmpd="sng">
                <a:solidFill>
                  <a:schemeClr val="accent1"/>
                </a:solidFill>
              </a:ln>
            </c:spPr>
          </c:marker>
          <c:xVal>
            <c:numRef>
              <c:f>'Project Key C'!$B$7:$Z$7</c:f>
            </c:numRef>
          </c:xVal>
          <c:yVal>
            <c:numRef>
              <c:f>'Project Key C'!$B$14:$Z$14</c:f>
              <c:numCache/>
            </c:numRef>
          </c:yVal>
        </c:ser>
        <c:ser>
          <c:idx val="1"/>
          <c:order val="1"/>
          <c:tx>
            <c:strRef>
              <c:f>'Project Key C'!$A$8</c:f>
            </c:strRef>
          </c:tx>
          <c:spPr>
            <a:ln>
              <a:noFill/>
            </a:ln>
          </c:spPr>
          <c:marker>
            <c:symbol val="circle"/>
            <c:size val="7"/>
            <c:spPr>
              <a:solidFill>
                <a:schemeClr val="accent2"/>
              </a:solidFill>
              <a:ln cmpd="sng">
                <a:solidFill>
                  <a:schemeClr val="accent2"/>
                </a:solidFill>
              </a:ln>
            </c:spPr>
          </c:marker>
          <c:xVal>
            <c:numRef>
              <c:f>'Project Key C'!$B$7:$Z$7</c:f>
            </c:numRef>
          </c:xVal>
          <c:yVal>
            <c:numRef>
              <c:f>'Project Key C'!$B$8:$Z$8</c:f>
              <c:numCache/>
            </c:numRef>
          </c:yVal>
        </c:ser>
        <c:dLbls>
          <c:showLegendKey val="0"/>
          <c:showVal val="0"/>
          <c:showCatName val="0"/>
          <c:showSerName val="0"/>
          <c:showPercent val="0"/>
          <c:showBubbleSize val="0"/>
        </c:dLbls>
        <c:axId val="423968599"/>
        <c:axId val="879994844"/>
      </c:scatterChart>
      <c:valAx>
        <c:axId val="423968599"/>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Time (rounds)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879994844"/>
      </c:valAx>
      <c:valAx>
        <c:axId val="87999484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Population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423968599"/>
      </c:valAx>
    </c:plotArea>
    <c:legend>
      <c:legendPos val="r"/>
      <c:overlay val="0"/>
      <c:txPr>
        <a:bodyPr/>
        <a:lstStyle/>
        <a:p>
          <a:pPr lvl="0">
            <a:defRPr b="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Approx. Solution and Solution vs. Time</a:t>
            </a:r>
          </a:p>
        </c:rich>
      </c:tx>
      <c:overlay val="0"/>
    </c:title>
    <c:plotArea>
      <c:layout/>
      <c:scatterChart>
        <c:scatterStyle val="lineMarker"/>
        <c:ser>
          <c:idx val="0"/>
          <c:order val="0"/>
          <c:tx>
            <c:strRef>
              <c:f>'Demo of Numerical Solution'!$A$9</c:f>
            </c:strRef>
          </c:tx>
          <c:spPr>
            <a:ln>
              <a:noFill/>
            </a:ln>
          </c:spPr>
          <c:marker>
            <c:symbol val="circle"/>
            <c:size val="7"/>
            <c:spPr>
              <a:solidFill>
                <a:schemeClr val="accent1"/>
              </a:solidFill>
              <a:ln cmpd="sng">
                <a:solidFill>
                  <a:schemeClr val="accent1"/>
                </a:solidFill>
              </a:ln>
            </c:spPr>
          </c:marker>
          <c:xVal>
            <c:numRef>
              <c:f>'Demo of Numerical Solution'!$B$8:$Z$8</c:f>
            </c:numRef>
          </c:xVal>
          <c:yVal>
            <c:numRef>
              <c:f>'Demo of Numerical Solution'!$B$9:$Z$9</c:f>
              <c:numCache/>
            </c:numRef>
          </c:yVal>
        </c:ser>
        <c:ser>
          <c:idx val="1"/>
          <c:order val="1"/>
          <c:tx>
            <c:strRef>
              <c:f>'Demo of Numerical Solution'!$A$11</c:f>
            </c:strRef>
          </c:tx>
          <c:spPr>
            <a:ln>
              <a:noFill/>
            </a:ln>
          </c:spPr>
          <c:marker>
            <c:symbol val="circle"/>
            <c:size val="7"/>
            <c:spPr>
              <a:solidFill>
                <a:schemeClr val="accent2"/>
              </a:solidFill>
              <a:ln cmpd="sng">
                <a:solidFill>
                  <a:schemeClr val="accent2"/>
                </a:solidFill>
              </a:ln>
            </c:spPr>
          </c:marker>
          <c:xVal>
            <c:numRef>
              <c:f>'Demo of Numerical Solution'!$B$8:$Z$8</c:f>
            </c:numRef>
          </c:xVal>
          <c:yVal>
            <c:numRef>
              <c:f>'Demo of Numerical Solution'!$B$11:$Z$11</c:f>
              <c:numCache/>
            </c:numRef>
          </c:yVal>
        </c:ser>
        <c:dLbls>
          <c:showLegendKey val="0"/>
          <c:showVal val="0"/>
          <c:showCatName val="0"/>
          <c:showSerName val="0"/>
          <c:showPercent val="0"/>
          <c:showBubbleSize val="0"/>
        </c:dLbls>
        <c:axId val="208046580"/>
        <c:axId val="381458460"/>
      </c:scatterChart>
      <c:valAx>
        <c:axId val="208046580"/>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Time</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381458460"/>
      </c:valAx>
      <c:valAx>
        <c:axId val="38145846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Solution</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08046580"/>
      </c:valAx>
    </c:plotArea>
    <c:legend>
      <c:legendPos val="r"/>
      <c:overlay val="0"/>
      <c:txPr>
        <a:bodyPr/>
        <a:lstStyle/>
        <a:p>
          <a:pPr lvl="0">
            <a:defRPr b="0">
              <a:solidFill>
                <a:srgbClr val="1A1A1A"/>
              </a:solidFill>
              <a:latin typeface="+mn-lt"/>
            </a:defRPr>
          </a:pPr>
        </a:p>
      </c:txPr>
    </c:legend>
    <c:plotVisOnly val="1"/>
  </c:chart>
</c:chartSpace>
</file>

<file path=xl/charts/chart3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Statistical Model of Derivative vs Slope for Infected Population: x' =? model slope</a:t>
            </a:r>
          </a:p>
        </c:rich>
      </c:tx>
      <c:overlay val="0"/>
    </c:title>
    <c:plotArea>
      <c:layout/>
      <c:scatterChart>
        <c:scatterStyle val="lineMarker"/>
        <c:varyColors val="0"/>
        <c:ser>
          <c:idx val="0"/>
          <c:order val="0"/>
          <c:tx>
            <c:strRef>
              <c:f>'Project Key Normal -- Near Perf'!$A$11</c:f>
            </c:strRef>
          </c:tx>
          <c:spPr>
            <a:ln>
              <a:noFill/>
            </a:ln>
          </c:spPr>
          <c:marker>
            <c:symbol val="circle"/>
            <c:size val="7"/>
            <c:spPr>
              <a:solidFill>
                <a:schemeClr val="accent1"/>
              </a:solidFill>
              <a:ln cmpd="sng">
                <a:solidFill>
                  <a:schemeClr val="accent1"/>
                </a:solidFill>
              </a:ln>
            </c:spPr>
          </c:marker>
          <c:trendline>
            <c:name/>
            <c:spPr>
              <a:ln w="19050">
                <a:solidFill>
                  <a:srgbClr val="000000"/>
                </a:solidFill>
              </a:ln>
            </c:spPr>
            <c:trendlineType val="linear"/>
            <c:dispRSqr val="1"/>
            <c:dispEq val="1"/>
          </c:trendline>
          <c:xVal>
            <c:numRef>
              <c:f>'Project Key Normal -- Near Perf'!$B$12:$M$12</c:f>
            </c:numRef>
          </c:xVal>
          <c:yVal>
            <c:numRef>
              <c:f>'Project Key Normal -- Near Perf'!$B$11:$Z$11</c:f>
              <c:numCache/>
            </c:numRef>
          </c:yVal>
        </c:ser>
        <c:dLbls>
          <c:showLegendKey val="0"/>
          <c:showVal val="0"/>
          <c:showCatName val="0"/>
          <c:showSerName val="0"/>
          <c:showPercent val="0"/>
          <c:showBubbleSize val="0"/>
        </c:dLbls>
        <c:axId val="1356828286"/>
        <c:axId val="2007367861"/>
      </c:scatterChart>
      <c:valAx>
        <c:axId val="1356828286"/>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Modeled slope component</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007367861"/>
      </c:valAx>
      <c:valAx>
        <c:axId val="200736786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Derivative of Infected: x'</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356828286"/>
      </c:valAx>
    </c:plotArea>
    <c:legend>
      <c:legendPos val="r"/>
      <c:overlay val="0"/>
      <c:txPr>
        <a:bodyPr/>
        <a:lstStyle/>
        <a:p>
          <a:pPr lvl="0">
            <a:defRPr b="0">
              <a:solidFill>
                <a:srgbClr val="1A1A1A"/>
              </a:solidFill>
              <a:latin typeface="+mn-lt"/>
            </a:defRPr>
          </a:pPr>
        </a:p>
      </c:txPr>
    </c:legend>
    <c:plotVisOnly val="1"/>
  </c:chart>
</c:chartSpace>
</file>

<file path=xl/charts/chart3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Comparison of Modeled vs Simulated Populations of Infected: x(t) =? model solution</a:t>
            </a:r>
          </a:p>
        </c:rich>
      </c:tx>
      <c:overlay val="0"/>
    </c:title>
    <c:plotArea>
      <c:layout/>
      <c:scatterChart>
        <c:scatterStyle val="lineMarker"/>
        <c:ser>
          <c:idx val="0"/>
          <c:order val="0"/>
          <c:tx>
            <c:strRef>
              <c:f>'Project Key Normal -- Near Perf'!$A$9</c:f>
            </c:strRef>
          </c:tx>
          <c:spPr>
            <a:ln>
              <a:noFill/>
            </a:ln>
          </c:spPr>
          <c:marker>
            <c:symbol val="circle"/>
            <c:size val="7"/>
            <c:spPr>
              <a:solidFill>
                <a:schemeClr val="accent1"/>
              </a:solidFill>
              <a:ln cmpd="sng">
                <a:solidFill>
                  <a:schemeClr val="accent1"/>
                </a:solidFill>
              </a:ln>
            </c:spPr>
          </c:marker>
          <c:xVal>
            <c:numRef>
              <c:f>'Project Key Normal -- Near Perf'!$B$7:$Z$7</c:f>
            </c:numRef>
          </c:xVal>
          <c:yVal>
            <c:numRef>
              <c:f>'Project Key Normal -- Near Perf'!$B$9:$Z$9</c:f>
              <c:numCache/>
            </c:numRef>
          </c:yVal>
        </c:ser>
        <c:ser>
          <c:idx val="1"/>
          <c:order val="1"/>
          <c:tx>
            <c:strRef>
              <c:f>'Project Key Normal -- Near Perf'!$A$13</c:f>
            </c:strRef>
          </c:tx>
          <c:spPr>
            <a:ln>
              <a:noFill/>
            </a:ln>
          </c:spPr>
          <c:marker>
            <c:symbol val="circle"/>
            <c:size val="7"/>
            <c:spPr>
              <a:solidFill>
                <a:schemeClr val="accent2"/>
              </a:solidFill>
              <a:ln cmpd="sng">
                <a:solidFill>
                  <a:schemeClr val="accent2"/>
                </a:solidFill>
              </a:ln>
            </c:spPr>
          </c:marker>
          <c:xVal>
            <c:numRef>
              <c:f>'Project Key Normal -- Near Perf'!$B$7:$Z$7</c:f>
            </c:numRef>
          </c:xVal>
          <c:yVal>
            <c:numRef>
              <c:f>'Project Key Normal -- Near Perf'!$B$13:$Z$13</c:f>
              <c:numCache/>
            </c:numRef>
          </c:yVal>
        </c:ser>
        <c:dLbls>
          <c:showLegendKey val="0"/>
          <c:showVal val="0"/>
          <c:showCatName val="0"/>
          <c:showSerName val="0"/>
          <c:showPercent val="0"/>
          <c:showBubbleSize val="0"/>
        </c:dLbls>
        <c:axId val="971584850"/>
        <c:axId val="1932242678"/>
      </c:scatterChart>
      <c:valAx>
        <c:axId val="971584850"/>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Time (rounds)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932242678"/>
      </c:valAx>
      <c:valAx>
        <c:axId val="193224267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Population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971584850"/>
      </c:valAx>
    </c:plotArea>
    <c:legend>
      <c:legendPos val="r"/>
      <c:overlay val="0"/>
      <c:txPr>
        <a:bodyPr/>
        <a:lstStyle/>
        <a:p>
          <a:pPr lvl="0">
            <a:defRPr b="0">
              <a:solidFill>
                <a:srgbClr val="1A1A1A"/>
              </a:solidFill>
              <a:latin typeface="+mn-lt"/>
            </a:defRPr>
          </a:pPr>
        </a:p>
      </c:txPr>
    </c:legend>
    <c:plotVisOnly val="1"/>
  </c:chart>
</c:chartSpace>
</file>

<file path=xl/charts/chart3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Derivative of Infected (Avg) vs. Data: Infected: x' =? f(x)</a:t>
            </a:r>
          </a:p>
        </c:rich>
      </c:tx>
      <c:overlay val="0"/>
    </c:title>
    <c:plotArea>
      <c:layout/>
      <c:scatterChart>
        <c:scatterStyle val="lineMarker"/>
        <c:varyColors val="0"/>
        <c:ser>
          <c:idx val="0"/>
          <c:order val="0"/>
          <c:tx>
            <c:strRef>
              <c:f>'Project Key Normal -- Near Perf'!$A$11</c:f>
            </c:strRef>
          </c:tx>
          <c:spPr>
            <a:ln>
              <a:noFill/>
            </a:ln>
          </c:spPr>
          <c:marker>
            <c:symbol val="circle"/>
            <c:size val="7"/>
            <c:spPr>
              <a:solidFill>
                <a:schemeClr val="accent1"/>
              </a:solidFill>
              <a:ln cmpd="sng">
                <a:solidFill>
                  <a:schemeClr val="accent1"/>
                </a:solidFill>
              </a:ln>
            </c:spPr>
          </c:marker>
          <c:trendline>
            <c:name/>
            <c:spPr>
              <a:ln w="19050">
                <a:solidFill>
                  <a:srgbClr val="000000"/>
                </a:solidFill>
              </a:ln>
            </c:spPr>
            <c:trendlineType val="exp"/>
            <c:dispRSqr val="1"/>
            <c:dispEq val="1"/>
          </c:trendline>
          <c:xVal>
            <c:numRef>
              <c:f>'Project Key Normal -- Near Perf'!$B$9:$M$9</c:f>
            </c:numRef>
          </c:xVal>
          <c:yVal>
            <c:numRef>
              <c:f>'Project Key Normal -- Near Perf'!$B$11:$M$11</c:f>
              <c:numCache/>
            </c:numRef>
          </c:yVal>
        </c:ser>
        <c:dLbls>
          <c:showLegendKey val="0"/>
          <c:showVal val="0"/>
          <c:showCatName val="0"/>
          <c:showSerName val="0"/>
          <c:showPercent val="0"/>
          <c:showBubbleSize val="0"/>
        </c:dLbls>
        <c:axId val="1135859721"/>
        <c:axId val="268043217"/>
      </c:scatterChart>
      <c:valAx>
        <c:axId val="1135859721"/>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Data: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68043217"/>
      </c:valAx>
      <c:valAx>
        <c:axId val="26804321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Derivative of Infected (Avg)</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135859721"/>
      </c:valAx>
    </c:plotArea>
    <c:legend>
      <c:legendPos val="r"/>
      <c:overlay val="0"/>
      <c:txPr>
        <a:bodyPr/>
        <a:lstStyle/>
        <a:p>
          <a:pPr lvl="0">
            <a:defRPr b="0">
              <a:solidFill>
                <a:srgbClr val="1A1A1A"/>
              </a:solidFill>
              <a:latin typeface="+mn-lt"/>
            </a:defRPr>
          </a:pPr>
        </a:p>
      </c:txPr>
    </c:legend>
    <c:plotVisOnly val="1"/>
  </c:chart>
</c:chartSpace>
</file>

<file path=xl/charts/chart3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Comparison of Modeled vs Simulated Populations of Susceptible: N-x(t) =? model solution</a:t>
            </a:r>
          </a:p>
        </c:rich>
      </c:tx>
      <c:overlay val="0"/>
    </c:title>
    <c:plotArea>
      <c:layout/>
      <c:scatterChart>
        <c:scatterStyle val="lineMarker"/>
        <c:ser>
          <c:idx val="0"/>
          <c:order val="0"/>
          <c:tx>
            <c:strRef>
              <c:f>'Project Key Normal -- Near Perf'!$A$14</c:f>
            </c:strRef>
          </c:tx>
          <c:spPr>
            <a:ln>
              <a:noFill/>
            </a:ln>
          </c:spPr>
          <c:marker>
            <c:symbol val="circle"/>
            <c:size val="7"/>
            <c:spPr>
              <a:solidFill>
                <a:schemeClr val="accent1"/>
              </a:solidFill>
              <a:ln cmpd="sng">
                <a:solidFill>
                  <a:schemeClr val="accent1"/>
                </a:solidFill>
              </a:ln>
            </c:spPr>
          </c:marker>
          <c:xVal>
            <c:numRef>
              <c:f>'Project Key Normal -- Near Perf'!$B$7:$Z$7</c:f>
            </c:numRef>
          </c:xVal>
          <c:yVal>
            <c:numRef>
              <c:f>'Project Key Normal -- Near Perf'!$B$14:$Z$14</c:f>
              <c:numCache/>
            </c:numRef>
          </c:yVal>
        </c:ser>
        <c:ser>
          <c:idx val="1"/>
          <c:order val="1"/>
          <c:tx>
            <c:strRef>
              <c:f>'Project Key Normal -- Near Perf'!$A$8</c:f>
            </c:strRef>
          </c:tx>
          <c:spPr>
            <a:ln>
              <a:noFill/>
            </a:ln>
          </c:spPr>
          <c:marker>
            <c:symbol val="circle"/>
            <c:size val="7"/>
            <c:spPr>
              <a:solidFill>
                <a:schemeClr val="accent2"/>
              </a:solidFill>
              <a:ln cmpd="sng">
                <a:solidFill>
                  <a:schemeClr val="accent2"/>
                </a:solidFill>
              </a:ln>
            </c:spPr>
          </c:marker>
          <c:xVal>
            <c:numRef>
              <c:f>'Project Key Normal -- Near Perf'!$B$7:$Z$7</c:f>
            </c:numRef>
          </c:xVal>
          <c:yVal>
            <c:numRef>
              <c:f>'Project Key Normal -- Near Perf'!$B$8:$Z$8</c:f>
              <c:numCache/>
            </c:numRef>
          </c:yVal>
        </c:ser>
        <c:dLbls>
          <c:showLegendKey val="0"/>
          <c:showVal val="0"/>
          <c:showCatName val="0"/>
          <c:showSerName val="0"/>
          <c:showPercent val="0"/>
          <c:showBubbleSize val="0"/>
        </c:dLbls>
        <c:axId val="741942639"/>
        <c:axId val="225663248"/>
      </c:scatterChart>
      <c:valAx>
        <c:axId val="741942639"/>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Time (rounds)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25663248"/>
      </c:valAx>
      <c:valAx>
        <c:axId val="22566324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Population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741942639"/>
      </c:valAx>
    </c:plotArea>
    <c:legend>
      <c:legendPos val="r"/>
      <c:overlay val="0"/>
      <c:txPr>
        <a:bodyPr/>
        <a:lstStyle/>
        <a:p>
          <a:pPr lvl="0">
            <a:defRPr b="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Approx. Slope vs Solution</a:t>
            </a:r>
          </a:p>
        </c:rich>
      </c:tx>
      <c:overlay val="0"/>
    </c:title>
    <c:plotArea>
      <c:layout/>
      <c:scatterChart>
        <c:scatterStyle val="lineMarker"/>
        <c:varyColors val="0"/>
        <c:ser>
          <c:idx val="0"/>
          <c:order val="0"/>
          <c:tx>
            <c:strRef>
              <c:f>'Demo of Numerical Solution'!$A$10</c:f>
            </c:strRef>
          </c:tx>
          <c:spPr>
            <a:ln>
              <a:noFill/>
            </a:ln>
          </c:spPr>
          <c:marker>
            <c:symbol val="circle"/>
            <c:size val="7"/>
            <c:spPr>
              <a:solidFill>
                <a:schemeClr val="accent1"/>
              </a:solidFill>
              <a:ln cmpd="sng">
                <a:solidFill>
                  <a:schemeClr val="accent1"/>
                </a:solidFill>
              </a:ln>
            </c:spPr>
          </c:marker>
          <c:trendline>
            <c:name/>
            <c:spPr>
              <a:ln w="19050">
                <a:solidFill>
                  <a:srgbClr val="000000"/>
                </a:solidFill>
              </a:ln>
            </c:spPr>
            <c:trendlineType val="linear"/>
            <c:dispRSqr val="1"/>
            <c:dispEq val="1"/>
          </c:trendline>
          <c:xVal>
            <c:numRef>
              <c:f>'Demo of Numerical Solution'!$B$11:$Z$11</c:f>
            </c:numRef>
          </c:xVal>
          <c:yVal>
            <c:numRef>
              <c:f>'Demo of Numerical Solution'!$B$10:$Z$10</c:f>
              <c:numCache/>
            </c:numRef>
          </c:yVal>
        </c:ser>
        <c:dLbls>
          <c:showLegendKey val="0"/>
          <c:showVal val="0"/>
          <c:showCatName val="0"/>
          <c:showSerName val="0"/>
          <c:showPercent val="0"/>
          <c:showBubbleSize val="0"/>
        </c:dLbls>
        <c:axId val="1850296715"/>
        <c:axId val="413135570"/>
      </c:scatterChart>
      <c:valAx>
        <c:axId val="1850296715"/>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Solution</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413135570"/>
      </c:valAx>
      <c:valAx>
        <c:axId val="41313557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Slope</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850296715"/>
      </c:valAx>
    </c:plotArea>
    <c:legend>
      <c:legendPos val="r"/>
      <c:overlay val="0"/>
      <c:txPr>
        <a:bodyPr/>
        <a:lstStyle/>
        <a:p>
          <a:pPr lvl="0">
            <a:defRPr b="0">
              <a:solidFill>
                <a:srgbClr val="1A1A1A"/>
              </a:solidFill>
              <a:latin typeface="+mn-lt"/>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Time, Approx. Solution and Solution</a:t>
            </a:r>
          </a:p>
        </c:rich>
      </c:tx>
      <c:overlay val="0"/>
    </c:title>
    <c:plotArea>
      <c:layout/>
      <c:lineChart>
        <c:ser>
          <c:idx val="0"/>
          <c:order val="0"/>
          <c:tx>
            <c:strRef>
              <c:f>'Demo of Numerical Solution'!$A$9</c:f>
            </c:strRef>
          </c:tx>
          <c:marker>
            <c:symbol val="none"/>
          </c:marker>
          <c:cat>
            <c:strRef>
              <c:f>'Demo of Numerical Solution'!$B$8:$AD$8</c:f>
            </c:strRef>
          </c:cat>
          <c:val>
            <c:numRef>
              <c:f>'Demo of Numerical Solution'!$B$9:$AD$9</c:f>
              <c:numCache/>
            </c:numRef>
          </c:val>
          <c:smooth val="0"/>
        </c:ser>
        <c:ser>
          <c:idx val="1"/>
          <c:order val="1"/>
          <c:tx>
            <c:strRef>
              <c:f>'Demo of Numerical Solution'!$A$11</c:f>
            </c:strRef>
          </c:tx>
          <c:marker>
            <c:symbol val="none"/>
          </c:marker>
          <c:cat>
            <c:strRef>
              <c:f>'Demo of Numerical Solution'!$B$8:$AD$8</c:f>
            </c:strRef>
          </c:cat>
          <c:val>
            <c:numRef>
              <c:f>'Demo of Numerical Solution'!$B$11:$AD$11</c:f>
              <c:numCache/>
            </c:numRef>
          </c:val>
          <c:smooth val="0"/>
        </c:ser>
        <c:axId val="1862930448"/>
        <c:axId val="868072562"/>
      </c:lineChart>
      <c:catAx>
        <c:axId val="186293044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868072562"/>
      </c:catAx>
      <c:valAx>
        <c:axId val="86807256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862930448"/>
      </c:valAx>
    </c:plotArea>
    <c:legend>
      <c:legendPos val="r"/>
      <c:overlay val="0"/>
      <c:txPr>
        <a:bodyPr/>
        <a:lstStyle/>
        <a:p>
          <a:pPr lvl="0">
            <a:defRPr b="0">
              <a:solidFill>
                <a:srgbClr val="1A1A1A"/>
              </a:solidFill>
              <a:latin typeface="+mn-lt"/>
            </a:defRPr>
          </a:pPr>
        </a:p>
      </c:txPr>
    </c:legend>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Approx. Slope and Solution</a:t>
            </a:r>
          </a:p>
        </c:rich>
      </c:tx>
      <c:overlay val="0"/>
    </c:title>
    <c:plotArea>
      <c:layout/>
      <c:scatterChart>
        <c:scatterStyle val="lineMarker"/>
        <c:varyColors val="0"/>
        <c:ser>
          <c:idx val="0"/>
          <c:order val="0"/>
          <c:tx>
            <c:strRef>
              <c:f>'Demo of Numerical Solution'!$A$10</c:f>
            </c:strRef>
          </c:tx>
          <c:spPr>
            <a:ln>
              <a:noFill/>
            </a:ln>
          </c:spPr>
          <c:marker>
            <c:symbol val="circle"/>
            <c:size val="7"/>
            <c:spPr>
              <a:solidFill>
                <a:schemeClr val="accent1"/>
              </a:solidFill>
              <a:ln cmpd="sng">
                <a:solidFill>
                  <a:schemeClr val="accent1"/>
                </a:solidFill>
              </a:ln>
            </c:spPr>
          </c:marker>
          <c:trendline>
            <c:name/>
            <c:spPr>
              <a:ln w="19050">
                <a:solidFill>
                  <a:srgbClr val="000000"/>
                </a:solidFill>
              </a:ln>
            </c:spPr>
            <c:trendlineType val="linear"/>
            <c:dispRSqr val="1"/>
            <c:dispEq val="1"/>
          </c:trendline>
          <c:xVal>
            <c:numRef>
              <c:f>'Demo of Numerical Solution'!$B$11:$AD$11</c:f>
            </c:numRef>
          </c:xVal>
          <c:yVal>
            <c:numRef>
              <c:f>'Demo of Numerical Solution'!$B$10:$AD$10</c:f>
              <c:numCache/>
            </c:numRef>
          </c:yVal>
        </c:ser>
        <c:dLbls>
          <c:showLegendKey val="0"/>
          <c:showVal val="0"/>
          <c:showCatName val="0"/>
          <c:showSerName val="0"/>
          <c:showPercent val="0"/>
          <c:showBubbleSize val="0"/>
        </c:dLbls>
        <c:axId val="1968025"/>
        <c:axId val="1959359308"/>
      </c:scatterChart>
      <c:valAx>
        <c:axId val="1968025"/>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959359308"/>
      </c:valAx>
      <c:valAx>
        <c:axId val="195935930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968025"/>
      </c:valAx>
    </c:plotArea>
    <c:legend>
      <c:legendPos val="r"/>
      <c:overlay val="0"/>
      <c:txPr>
        <a:bodyPr/>
        <a:lstStyle/>
        <a:p>
          <a:pPr lvl="0">
            <a:defRPr b="0">
              <a:solidFill>
                <a:srgbClr val="1A1A1A"/>
              </a:solidFill>
              <a:latin typeface="+mn-lt"/>
            </a:defRPr>
          </a:pPr>
        </a:p>
      </c:txPr>
    </c:legend>
    <c:plotVisOnly val="1"/>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Time, Approx. Solution and Solution</a:t>
            </a:r>
          </a:p>
        </c:rich>
      </c:tx>
      <c:overlay val="0"/>
    </c:title>
    <c:plotArea>
      <c:layout/>
      <c:scatterChart>
        <c:scatterStyle val="lineMarker"/>
        <c:ser>
          <c:idx val="0"/>
          <c:order val="0"/>
          <c:tx>
            <c:strRef>
              <c:f>'Demo of Numerical Solution'!$A$9</c:f>
            </c:strRef>
          </c:tx>
          <c:spPr>
            <a:ln>
              <a:noFill/>
            </a:ln>
          </c:spPr>
          <c:marker>
            <c:symbol val="circle"/>
            <c:size val="7"/>
            <c:spPr>
              <a:solidFill>
                <a:schemeClr val="accent1"/>
              </a:solidFill>
              <a:ln cmpd="sng">
                <a:solidFill>
                  <a:schemeClr val="accent1"/>
                </a:solidFill>
              </a:ln>
            </c:spPr>
          </c:marker>
          <c:xVal>
            <c:numRef>
              <c:f>'Demo of Numerical Solution'!$B$8:$AD$8</c:f>
            </c:numRef>
          </c:xVal>
          <c:yVal>
            <c:numRef>
              <c:f>'Demo of Numerical Solution'!$B$9:$AD$9</c:f>
              <c:numCache/>
            </c:numRef>
          </c:yVal>
        </c:ser>
        <c:ser>
          <c:idx val="1"/>
          <c:order val="1"/>
          <c:tx>
            <c:strRef>
              <c:f>'Demo of Numerical Solution'!$A$11</c:f>
            </c:strRef>
          </c:tx>
          <c:spPr>
            <a:ln>
              <a:noFill/>
            </a:ln>
          </c:spPr>
          <c:marker>
            <c:symbol val="circle"/>
            <c:size val="7"/>
            <c:spPr>
              <a:solidFill>
                <a:schemeClr val="accent2"/>
              </a:solidFill>
              <a:ln cmpd="sng">
                <a:solidFill>
                  <a:schemeClr val="accent2"/>
                </a:solidFill>
              </a:ln>
            </c:spPr>
          </c:marker>
          <c:xVal>
            <c:numRef>
              <c:f>'Demo of Numerical Solution'!$B$8:$AD$8</c:f>
            </c:numRef>
          </c:xVal>
          <c:yVal>
            <c:numRef>
              <c:f>'Demo of Numerical Solution'!$B$11:$AD$11</c:f>
              <c:numCache/>
            </c:numRef>
          </c:yVal>
        </c:ser>
        <c:dLbls>
          <c:showLegendKey val="0"/>
          <c:showVal val="0"/>
          <c:showCatName val="0"/>
          <c:showSerName val="0"/>
          <c:showPercent val="0"/>
          <c:showBubbleSize val="0"/>
        </c:dLbls>
        <c:axId val="451680901"/>
        <c:axId val="3417137"/>
      </c:scatterChart>
      <c:valAx>
        <c:axId val="451680901"/>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3417137"/>
      </c:valAx>
      <c:valAx>
        <c:axId val="341713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451680901"/>
      </c:valAx>
    </c:plotArea>
    <c:legend>
      <c:legendPos val="r"/>
      <c:overlay val="0"/>
      <c:txPr>
        <a:bodyPr/>
        <a:lstStyle/>
        <a:p>
          <a:pPr lvl="0">
            <a:defRPr b="0">
              <a:solidFill>
                <a:srgbClr val="1A1A1A"/>
              </a:solidFill>
              <a:latin typeface="+mn-lt"/>
            </a:defRPr>
          </a:pPr>
        </a:p>
      </c:txPr>
    </c:legend>
    <c:plotVisOnly val="1"/>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Data and Model Solution vs. Time</a:t>
            </a:r>
          </a:p>
        </c:rich>
      </c:tx>
      <c:overlay val="0"/>
    </c:title>
    <c:plotArea>
      <c:layout/>
      <c:scatterChart>
        <c:scatterStyle val="lineMarker"/>
        <c:ser>
          <c:idx val="0"/>
          <c:order val="0"/>
          <c:tx>
            <c:strRef>
              <c:f>'Model Fit to Data'!$A$9</c:f>
            </c:strRef>
          </c:tx>
          <c:spPr>
            <a:ln>
              <a:noFill/>
            </a:ln>
          </c:spPr>
          <c:marker>
            <c:symbol val="circle"/>
            <c:size val="7"/>
            <c:spPr>
              <a:solidFill>
                <a:schemeClr val="accent1"/>
              </a:solidFill>
              <a:ln cmpd="sng">
                <a:solidFill>
                  <a:schemeClr val="accent1"/>
                </a:solidFill>
              </a:ln>
            </c:spPr>
          </c:marker>
          <c:xVal>
            <c:numRef>
              <c:f>'Model Fit to Data'!$B$8:$Z$8</c:f>
            </c:numRef>
          </c:xVal>
          <c:yVal>
            <c:numRef>
              <c:f>'Model Fit to Data'!$B$9:$Z$9</c:f>
              <c:numCache/>
            </c:numRef>
          </c:yVal>
        </c:ser>
        <c:ser>
          <c:idx val="1"/>
          <c:order val="1"/>
          <c:tx>
            <c:strRef>
              <c:f>'Model Fit to Data'!$A$12</c:f>
            </c:strRef>
          </c:tx>
          <c:spPr>
            <a:ln>
              <a:noFill/>
            </a:ln>
          </c:spPr>
          <c:marker>
            <c:symbol val="circle"/>
            <c:size val="7"/>
            <c:spPr>
              <a:solidFill>
                <a:schemeClr val="accent2"/>
              </a:solidFill>
              <a:ln cmpd="sng">
                <a:solidFill>
                  <a:schemeClr val="accent2"/>
                </a:solidFill>
              </a:ln>
            </c:spPr>
          </c:marker>
          <c:xVal>
            <c:numRef>
              <c:f>'Model Fit to Data'!$B$8:$Z$8</c:f>
            </c:numRef>
          </c:xVal>
          <c:yVal>
            <c:numRef>
              <c:f>'Model Fit to Data'!$B$12:$Z$12</c:f>
              <c:numCache/>
            </c:numRef>
          </c:yVal>
        </c:ser>
        <c:dLbls>
          <c:showLegendKey val="0"/>
          <c:showVal val="0"/>
          <c:showCatName val="0"/>
          <c:showSerName val="0"/>
          <c:showPercent val="0"/>
          <c:showBubbleSize val="0"/>
        </c:dLbls>
        <c:axId val="315750070"/>
        <c:axId val="1229555983"/>
      </c:scatterChart>
      <c:valAx>
        <c:axId val="315750070"/>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Time</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229555983"/>
      </c:valAx>
      <c:valAx>
        <c:axId val="122955598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Solution</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315750070"/>
      </c:valAx>
    </c:plotArea>
    <c:legend>
      <c:legendPos val="r"/>
      <c:overlay val="0"/>
      <c:txPr>
        <a:bodyPr/>
        <a:lstStyle/>
        <a:p>
          <a:pPr lvl="0">
            <a:defRPr b="0">
              <a:solidFill>
                <a:srgbClr val="1A1A1A"/>
              </a:solidFill>
              <a:latin typeface="+mn-lt"/>
            </a:defRPr>
          </a:pPr>
        </a:p>
      </c:txPr>
    </c:legend>
    <c:plotVisOnly val="1"/>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Approx. Solution and Solution vs Approx. Slope</a:t>
            </a:r>
          </a:p>
        </c:rich>
      </c:tx>
      <c:overlay val="0"/>
    </c:title>
    <c:plotArea>
      <c:layout/>
      <c:scatterChart>
        <c:scatterStyle val="lineMarker"/>
        <c:varyColors val="0"/>
        <c:ser>
          <c:idx val="0"/>
          <c:order val="0"/>
          <c:tx>
            <c:strRef>
              <c:f>'Model Fit to Data'!$A$11</c:f>
            </c:strRef>
          </c:tx>
          <c:spPr>
            <a:ln>
              <a:noFill/>
            </a:ln>
          </c:spPr>
          <c:marker>
            <c:symbol val="circle"/>
            <c:size val="7"/>
            <c:spPr>
              <a:solidFill>
                <a:schemeClr val="accent1"/>
              </a:solidFill>
              <a:ln cmpd="sng">
                <a:solidFill>
                  <a:schemeClr val="accent1"/>
                </a:solidFill>
              </a:ln>
            </c:spPr>
          </c:marker>
          <c:trendline>
            <c:name/>
            <c:spPr>
              <a:ln w="19050">
                <a:solidFill>
                  <a:srgbClr val="000000"/>
                </a:solidFill>
              </a:ln>
            </c:spPr>
            <c:trendlineType val="linear"/>
            <c:dispRSqr val="1"/>
            <c:dispEq val="1"/>
          </c:trendline>
          <c:xVal>
            <c:numRef>
              <c:f>'Model Fit to Data'!$B$9:$Z$9</c:f>
            </c:numRef>
          </c:xVal>
          <c:yVal>
            <c:numRef>
              <c:f>'Model Fit to Data'!$B$11:$Z$11</c:f>
              <c:numCache/>
            </c:numRef>
          </c:yVal>
        </c:ser>
        <c:dLbls>
          <c:showLegendKey val="0"/>
          <c:showVal val="0"/>
          <c:showCatName val="0"/>
          <c:showSerName val="0"/>
          <c:showPercent val="0"/>
          <c:showBubbleSize val="0"/>
        </c:dLbls>
        <c:axId val="1208376185"/>
        <c:axId val="606629542"/>
      </c:scatterChart>
      <c:valAx>
        <c:axId val="1208376185"/>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Solution</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606629542"/>
      </c:valAx>
      <c:valAx>
        <c:axId val="60662954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Slope</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208376185"/>
      </c:valAx>
    </c:plotArea>
    <c:legend>
      <c:legendPos val="r"/>
      <c:overlay val="0"/>
      <c:txPr>
        <a:bodyPr/>
        <a:lstStyle/>
        <a:p>
          <a:pPr lvl="0">
            <a:defRPr b="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30.xml"/><Relationship Id="rId2" Type="http://schemas.openxmlformats.org/officeDocument/2006/relationships/chart" Target="../charts/chart31.xml"/><Relationship Id="rId3" Type="http://schemas.openxmlformats.org/officeDocument/2006/relationships/chart" Target="../charts/chart32.xml"/><Relationship Id="rId4" Type="http://schemas.openxmlformats.org/officeDocument/2006/relationships/chart" Target="../charts/chart3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 Id="rId3" Type="http://schemas.openxmlformats.org/officeDocument/2006/relationships/chart" Target="../charts/chart5.xml"/><Relationship Id="rId4" Type="http://schemas.openxmlformats.org/officeDocument/2006/relationships/chart" Target="../charts/chart6.xml"/><Relationship Id="rId5"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 Id="rId2"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 Id="rId2" Type="http://schemas.openxmlformats.org/officeDocument/2006/relationships/chart" Target="../charts/chart11.xml"/><Relationship Id="rId3" Type="http://schemas.openxmlformats.org/officeDocument/2006/relationships/chart" Target="../charts/chart12.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4.xml"/><Relationship Id="rId2" Type="http://schemas.openxmlformats.org/officeDocument/2006/relationships/chart" Target="../charts/chart15.xml"/><Relationship Id="rId3" Type="http://schemas.openxmlformats.org/officeDocument/2006/relationships/chart" Target="../charts/chart16.xml"/><Relationship Id="rId4"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8.xml"/><Relationship Id="rId2" Type="http://schemas.openxmlformats.org/officeDocument/2006/relationships/chart" Target="../charts/chart19.xml"/><Relationship Id="rId3" Type="http://schemas.openxmlformats.org/officeDocument/2006/relationships/chart" Target="../charts/chart20.xml"/><Relationship Id="rId4" Type="http://schemas.openxmlformats.org/officeDocument/2006/relationships/chart" Target="../charts/chart2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2.xml"/><Relationship Id="rId2" Type="http://schemas.openxmlformats.org/officeDocument/2006/relationships/chart" Target="../charts/chart23.xml"/><Relationship Id="rId3" Type="http://schemas.openxmlformats.org/officeDocument/2006/relationships/chart" Target="../charts/chart24.xml"/><Relationship Id="rId4" Type="http://schemas.openxmlformats.org/officeDocument/2006/relationships/chart" Target="../charts/chart2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6.xml"/><Relationship Id="rId2" Type="http://schemas.openxmlformats.org/officeDocument/2006/relationships/chart" Target="../charts/chart27.xml"/><Relationship Id="rId3" Type="http://schemas.openxmlformats.org/officeDocument/2006/relationships/chart" Target="../charts/chart28.xml"/><Relationship Id="rId4" Type="http://schemas.openxmlformats.org/officeDocument/2006/relationships/chart" Target="../charts/chart2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14</xdr:row>
      <xdr:rowOff>228600</xdr:rowOff>
    </xdr:from>
    <xdr:ext cx="5324475" cy="3638550"/>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4</xdr:col>
      <xdr:colOff>504825</xdr:colOff>
      <xdr:row>14</xdr:row>
      <xdr:rowOff>228600</xdr:rowOff>
    </xdr:from>
    <xdr:ext cx="5124450" cy="3638550"/>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876300</xdr:colOff>
      <xdr:row>17</xdr:row>
      <xdr:rowOff>0</xdr:rowOff>
    </xdr:from>
    <xdr:ext cx="5715000" cy="3533775"/>
    <xdr:graphicFrame>
      <xdr:nvGraphicFramePr>
        <xdr:cNvPr id="30" name="Chart 30"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0</xdr:colOff>
      <xdr:row>17</xdr:row>
      <xdr:rowOff>0</xdr:rowOff>
    </xdr:from>
    <xdr:ext cx="5715000" cy="3533775"/>
    <xdr:graphicFrame>
      <xdr:nvGraphicFramePr>
        <xdr:cNvPr id="31" name="Chart 31"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10</xdr:col>
      <xdr:colOff>952500</xdr:colOff>
      <xdr:row>17</xdr:row>
      <xdr:rowOff>0</xdr:rowOff>
    </xdr:from>
    <xdr:ext cx="5715000" cy="3533775"/>
    <xdr:graphicFrame>
      <xdr:nvGraphicFramePr>
        <xdr:cNvPr id="32" name="Chart 32"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4</xdr:col>
      <xdr:colOff>619125</xdr:colOff>
      <xdr:row>17</xdr:row>
      <xdr:rowOff>0</xdr:rowOff>
    </xdr:from>
    <xdr:ext cx="5715000" cy="3533775"/>
    <xdr:graphicFrame>
      <xdr:nvGraphicFramePr>
        <xdr:cNvPr id="33" name="Chart 33" title="Chart"/>
        <xdr:cNvGraphicFramePr/>
      </xdr:nvGraphicFramePr>
      <xdr:xfrm>
        <a:off x="0" y="0"/>
        <a:ext cx="0" cy="0"/>
      </xdr:xfrm>
      <a:graphic>
        <a:graphicData uri="http://schemas.openxmlformats.org/drawingml/2006/chart">
          <c:chart r:id="rId4"/>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15</xdr:row>
      <xdr:rowOff>190500</xdr:rowOff>
    </xdr:from>
    <xdr:ext cx="5324475" cy="3638550"/>
    <xdr:graphicFrame>
      <xdr:nvGraphicFramePr>
        <xdr:cNvPr id="3" name="Chart 3"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4</xdr:col>
      <xdr:colOff>504825</xdr:colOff>
      <xdr:row>15</xdr:row>
      <xdr:rowOff>190500</xdr:rowOff>
    </xdr:from>
    <xdr:ext cx="5124450" cy="3638550"/>
    <xdr:graphicFrame>
      <xdr:nvGraphicFramePr>
        <xdr:cNvPr id="4" name="Chart 4"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0</xdr:col>
      <xdr:colOff>0</xdr:colOff>
      <xdr:row>14</xdr:row>
      <xdr:rowOff>85725</xdr:rowOff>
    </xdr:from>
    <xdr:ext cx="5715000" cy="3533775"/>
    <xdr:graphicFrame>
      <xdr:nvGraphicFramePr>
        <xdr:cNvPr id="5" name="Chart 5"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4</xdr:col>
      <xdr:colOff>895350</xdr:colOff>
      <xdr:row>15</xdr:row>
      <xdr:rowOff>28575</xdr:rowOff>
    </xdr:from>
    <xdr:ext cx="5715000" cy="3533775"/>
    <xdr:graphicFrame>
      <xdr:nvGraphicFramePr>
        <xdr:cNvPr id="6" name="Chart 6" title="Chart"/>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0</xdr:col>
      <xdr:colOff>0</xdr:colOff>
      <xdr:row>14</xdr:row>
      <xdr:rowOff>171450</xdr:rowOff>
    </xdr:from>
    <xdr:ext cx="5715000" cy="3533775"/>
    <xdr:graphicFrame>
      <xdr:nvGraphicFramePr>
        <xdr:cNvPr id="7" name="Chart 7" title="Chart"/>
        <xdr:cNvGraphicFramePr/>
      </xdr:nvGraphicFramePr>
      <xdr:xfrm>
        <a:off x="0" y="0"/>
        <a:ext cx="0" cy="0"/>
      </xdr:xfrm>
      <a:graphic>
        <a:graphicData uri="http://schemas.openxmlformats.org/drawingml/2006/chart">
          <c:chart r:id="rId5"/>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15</xdr:row>
      <xdr:rowOff>228600</xdr:rowOff>
    </xdr:from>
    <xdr:ext cx="5324475" cy="3638550"/>
    <xdr:graphicFrame>
      <xdr:nvGraphicFramePr>
        <xdr:cNvPr id="8" name="Chart 8"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4</xdr:col>
      <xdr:colOff>504825</xdr:colOff>
      <xdr:row>15</xdr:row>
      <xdr:rowOff>228600</xdr:rowOff>
    </xdr:from>
    <xdr:ext cx="5124450" cy="3638550"/>
    <xdr:graphicFrame>
      <xdr:nvGraphicFramePr>
        <xdr:cNvPr id="9" name="Chart 9"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15</xdr:col>
      <xdr:colOff>352425</xdr:colOff>
      <xdr:row>16</xdr:row>
      <xdr:rowOff>209550</xdr:rowOff>
    </xdr:from>
    <xdr:ext cx="5267325" cy="3533775"/>
    <xdr:graphicFrame>
      <xdr:nvGraphicFramePr>
        <xdr:cNvPr id="10" name="Chart 10"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0</xdr:colOff>
      <xdr:row>16</xdr:row>
      <xdr:rowOff>209550</xdr:rowOff>
    </xdr:from>
    <xdr:ext cx="5181600" cy="3533775"/>
    <xdr:graphicFrame>
      <xdr:nvGraphicFramePr>
        <xdr:cNvPr id="11" name="Chart 11"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9</xdr:col>
      <xdr:colOff>952500</xdr:colOff>
      <xdr:row>16</xdr:row>
      <xdr:rowOff>209550</xdr:rowOff>
    </xdr:from>
    <xdr:ext cx="5181600" cy="3533775"/>
    <xdr:graphicFrame>
      <xdr:nvGraphicFramePr>
        <xdr:cNvPr id="12" name="Chart 12"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4</xdr:col>
      <xdr:colOff>85725</xdr:colOff>
      <xdr:row>16</xdr:row>
      <xdr:rowOff>209550</xdr:rowOff>
    </xdr:from>
    <xdr:ext cx="5267325" cy="3533775"/>
    <xdr:graphicFrame>
      <xdr:nvGraphicFramePr>
        <xdr:cNvPr id="13" name="Chart 13" title="Chart"/>
        <xdr:cNvGraphicFramePr/>
      </xdr:nvGraphicFramePr>
      <xdr:xfrm>
        <a:off x="0" y="0"/>
        <a:ext cx="0" cy="0"/>
      </xdr:xfrm>
      <a:graphic>
        <a:graphicData uri="http://schemas.openxmlformats.org/drawingml/2006/chart">
          <c:chart r:id="rId4"/>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876300</xdr:colOff>
      <xdr:row>17</xdr:row>
      <xdr:rowOff>0</xdr:rowOff>
    </xdr:from>
    <xdr:ext cx="5715000" cy="3533775"/>
    <xdr:graphicFrame>
      <xdr:nvGraphicFramePr>
        <xdr:cNvPr id="14" name="Chart 14"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0</xdr:colOff>
      <xdr:row>17</xdr:row>
      <xdr:rowOff>0</xdr:rowOff>
    </xdr:from>
    <xdr:ext cx="5715000" cy="3533775"/>
    <xdr:graphicFrame>
      <xdr:nvGraphicFramePr>
        <xdr:cNvPr id="15" name="Chart 15"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10</xdr:col>
      <xdr:colOff>952500</xdr:colOff>
      <xdr:row>17</xdr:row>
      <xdr:rowOff>0</xdr:rowOff>
    </xdr:from>
    <xdr:ext cx="5715000" cy="3533775"/>
    <xdr:graphicFrame>
      <xdr:nvGraphicFramePr>
        <xdr:cNvPr id="16" name="Chart 16"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4</xdr:col>
      <xdr:colOff>619125</xdr:colOff>
      <xdr:row>17</xdr:row>
      <xdr:rowOff>0</xdr:rowOff>
    </xdr:from>
    <xdr:ext cx="5715000" cy="3533775"/>
    <xdr:graphicFrame>
      <xdr:nvGraphicFramePr>
        <xdr:cNvPr id="17" name="Chart 17" title="Chart"/>
        <xdr:cNvGraphicFramePr/>
      </xdr:nvGraphicFramePr>
      <xdr:xfrm>
        <a:off x="0" y="0"/>
        <a:ext cx="0" cy="0"/>
      </xdr:xfrm>
      <a:graphic>
        <a:graphicData uri="http://schemas.openxmlformats.org/drawingml/2006/chart">
          <c:chart r:id="rId4"/>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876300</xdr:colOff>
      <xdr:row>17</xdr:row>
      <xdr:rowOff>0</xdr:rowOff>
    </xdr:from>
    <xdr:ext cx="5715000" cy="3533775"/>
    <xdr:graphicFrame>
      <xdr:nvGraphicFramePr>
        <xdr:cNvPr id="18" name="Chart 18"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0</xdr:colOff>
      <xdr:row>17</xdr:row>
      <xdr:rowOff>0</xdr:rowOff>
    </xdr:from>
    <xdr:ext cx="5715000" cy="3533775"/>
    <xdr:graphicFrame>
      <xdr:nvGraphicFramePr>
        <xdr:cNvPr id="19" name="Chart 19"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10</xdr:col>
      <xdr:colOff>952500</xdr:colOff>
      <xdr:row>17</xdr:row>
      <xdr:rowOff>0</xdr:rowOff>
    </xdr:from>
    <xdr:ext cx="5715000" cy="3533775"/>
    <xdr:graphicFrame>
      <xdr:nvGraphicFramePr>
        <xdr:cNvPr id="20" name="Chart 20"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4</xdr:col>
      <xdr:colOff>619125</xdr:colOff>
      <xdr:row>17</xdr:row>
      <xdr:rowOff>0</xdr:rowOff>
    </xdr:from>
    <xdr:ext cx="5715000" cy="3533775"/>
    <xdr:graphicFrame>
      <xdr:nvGraphicFramePr>
        <xdr:cNvPr id="21" name="Chart 21" title="Chart"/>
        <xdr:cNvGraphicFramePr/>
      </xdr:nvGraphicFramePr>
      <xdr:xfrm>
        <a:off x="0" y="0"/>
        <a:ext cx="0" cy="0"/>
      </xdr:xfrm>
      <a:graphic>
        <a:graphicData uri="http://schemas.openxmlformats.org/drawingml/2006/chart">
          <c:chart r:id="rId4"/>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876300</xdr:colOff>
      <xdr:row>17</xdr:row>
      <xdr:rowOff>0</xdr:rowOff>
    </xdr:from>
    <xdr:ext cx="5715000" cy="3533775"/>
    <xdr:graphicFrame>
      <xdr:nvGraphicFramePr>
        <xdr:cNvPr id="22" name="Chart 22"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0</xdr:colOff>
      <xdr:row>17</xdr:row>
      <xdr:rowOff>0</xdr:rowOff>
    </xdr:from>
    <xdr:ext cx="5715000" cy="3533775"/>
    <xdr:graphicFrame>
      <xdr:nvGraphicFramePr>
        <xdr:cNvPr id="23" name="Chart 23"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10</xdr:col>
      <xdr:colOff>952500</xdr:colOff>
      <xdr:row>17</xdr:row>
      <xdr:rowOff>0</xdr:rowOff>
    </xdr:from>
    <xdr:ext cx="5715000" cy="3533775"/>
    <xdr:graphicFrame>
      <xdr:nvGraphicFramePr>
        <xdr:cNvPr id="24" name="Chart 24"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4</xdr:col>
      <xdr:colOff>619125</xdr:colOff>
      <xdr:row>17</xdr:row>
      <xdr:rowOff>0</xdr:rowOff>
    </xdr:from>
    <xdr:ext cx="5715000" cy="3533775"/>
    <xdr:graphicFrame>
      <xdr:nvGraphicFramePr>
        <xdr:cNvPr id="25" name="Chart 25" title="Chart"/>
        <xdr:cNvGraphicFramePr/>
      </xdr:nvGraphicFramePr>
      <xdr:xfrm>
        <a:off x="0" y="0"/>
        <a:ext cx="0" cy="0"/>
      </xdr:xfrm>
      <a:graphic>
        <a:graphicData uri="http://schemas.openxmlformats.org/drawingml/2006/chart">
          <c:chart r:id="rId4"/>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876300</xdr:colOff>
      <xdr:row>17</xdr:row>
      <xdr:rowOff>0</xdr:rowOff>
    </xdr:from>
    <xdr:ext cx="5715000" cy="3533775"/>
    <xdr:graphicFrame>
      <xdr:nvGraphicFramePr>
        <xdr:cNvPr id="26" name="Chart 26"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0</xdr:colOff>
      <xdr:row>17</xdr:row>
      <xdr:rowOff>0</xdr:rowOff>
    </xdr:from>
    <xdr:ext cx="5715000" cy="3533775"/>
    <xdr:graphicFrame>
      <xdr:nvGraphicFramePr>
        <xdr:cNvPr id="27" name="Chart 27"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10</xdr:col>
      <xdr:colOff>952500</xdr:colOff>
      <xdr:row>17</xdr:row>
      <xdr:rowOff>0</xdr:rowOff>
    </xdr:from>
    <xdr:ext cx="5715000" cy="3533775"/>
    <xdr:graphicFrame>
      <xdr:nvGraphicFramePr>
        <xdr:cNvPr id="28" name="Chart 28"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4</xdr:col>
      <xdr:colOff>619125</xdr:colOff>
      <xdr:row>17</xdr:row>
      <xdr:rowOff>0</xdr:rowOff>
    </xdr:from>
    <xdr:ext cx="5715000" cy="3533775"/>
    <xdr:graphicFrame>
      <xdr:nvGraphicFramePr>
        <xdr:cNvPr id="29" name="Chart 29" title="Chart"/>
        <xdr:cNvGraphicFramePr/>
      </xdr:nvGraphicFramePr>
      <xdr:xfrm>
        <a:off x="0" y="0"/>
        <a:ext cx="0" cy="0"/>
      </xdr:xfrm>
      <a:graphic>
        <a:graphicData uri="http://schemas.openxmlformats.org/drawingml/2006/chart">
          <c:chart r:id="rId4"/>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s>
  <sheetData>
    <row r="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c r="A2" s="2"/>
      <c r="B2" s="2"/>
      <c r="C2" s="2"/>
      <c r="D2" s="3" t="s">
        <v>1</v>
      </c>
      <c r="E2" s="4">
        <v>2.0</v>
      </c>
      <c r="F2" s="3" t="s">
        <v>2</v>
      </c>
      <c r="G2" s="5">
        <f>G5/G4</f>
        <v>24</v>
      </c>
      <c r="H2" s="2"/>
      <c r="I2" s="2"/>
      <c r="J2" s="2"/>
      <c r="K2" s="2"/>
      <c r="L2" s="2"/>
      <c r="M2" s="2"/>
      <c r="N2" s="2"/>
      <c r="O2" s="2"/>
      <c r="P2" s="2"/>
      <c r="Q2" s="2"/>
      <c r="R2" s="2"/>
      <c r="S2" s="2"/>
      <c r="T2" s="2"/>
      <c r="U2" s="2"/>
      <c r="V2" s="2"/>
      <c r="W2" s="2"/>
      <c r="X2" s="2"/>
      <c r="Y2" s="2"/>
      <c r="Z2" s="2"/>
      <c r="AA2" s="2"/>
      <c r="AB2" s="2"/>
      <c r="AC2" s="2"/>
      <c r="AD2" s="2"/>
    </row>
    <row r="3">
      <c r="A3" s="6" t="s">
        <v>3</v>
      </c>
      <c r="B3" s="2"/>
      <c r="C3" s="6" t="s">
        <v>4</v>
      </c>
      <c r="D3" s="3" t="s">
        <v>5</v>
      </c>
      <c r="E3" s="4">
        <v>2.0</v>
      </c>
      <c r="F3" s="3" t="s">
        <v>6</v>
      </c>
      <c r="G3" s="4">
        <v>50.0</v>
      </c>
      <c r="H3" s="2"/>
      <c r="I3" s="2"/>
      <c r="J3" s="2"/>
      <c r="K3" s="2"/>
      <c r="L3" s="2"/>
      <c r="M3" s="2"/>
      <c r="N3" s="2"/>
      <c r="O3" s="2"/>
      <c r="P3" s="2"/>
      <c r="Q3" s="2"/>
      <c r="R3" s="2"/>
      <c r="S3" s="2"/>
      <c r="T3" s="2"/>
      <c r="U3" s="2"/>
      <c r="V3" s="2"/>
      <c r="W3" s="2"/>
      <c r="X3" s="2"/>
      <c r="Y3" s="2"/>
      <c r="Z3" s="2"/>
      <c r="AA3" s="2"/>
      <c r="AB3" s="2"/>
      <c r="AC3" s="2"/>
      <c r="AD3" s="2"/>
    </row>
    <row r="4">
      <c r="A4" s="7" t="s">
        <v>7</v>
      </c>
      <c r="B4" s="2"/>
      <c r="C4" s="2"/>
      <c r="D4" s="3" t="s">
        <v>8</v>
      </c>
      <c r="E4" s="4">
        <v>3.0</v>
      </c>
      <c r="F4" s="3" t="s">
        <v>9</v>
      </c>
      <c r="G4" s="4">
        <v>10.0</v>
      </c>
      <c r="H4" s="2"/>
      <c r="I4" s="2"/>
      <c r="J4" s="2"/>
      <c r="K4" s="2"/>
      <c r="L4" s="2"/>
      <c r="M4" s="2"/>
      <c r="N4" s="2"/>
      <c r="O4" s="2"/>
      <c r="P4" s="2"/>
      <c r="Q4" s="2"/>
      <c r="R4" s="2"/>
      <c r="S4" s="2"/>
      <c r="T4" s="2"/>
      <c r="U4" s="2"/>
      <c r="V4" s="2"/>
      <c r="W4" s="2"/>
      <c r="X4" s="2"/>
      <c r="Y4" s="2"/>
      <c r="Z4" s="2"/>
      <c r="AA4" s="2"/>
      <c r="AB4" s="2"/>
      <c r="AC4" s="2"/>
      <c r="AD4" s="2"/>
    </row>
    <row r="5">
      <c r="A5" s="8" t="s">
        <v>10</v>
      </c>
      <c r="B5" s="2"/>
      <c r="C5" s="2"/>
      <c r="D5" s="3" t="s">
        <v>11</v>
      </c>
      <c r="E5" s="4">
        <v>150.0</v>
      </c>
      <c r="F5" s="3" t="s">
        <v>12</v>
      </c>
      <c r="G5" s="4">
        <v>240.0</v>
      </c>
      <c r="H5" s="2"/>
      <c r="I5" s="2"/>
      <c r="J5" s="2"/>
      <c r="K5" s="2"/>
      <c r="L5" s="2"/>
      <c r="M5" s="2"/>
      <c r="N5" s="2"/>
      <c r="O5" s="2"/>
      <c r="P5" s="2"/>
      <c r="Q5" s="2"/>
      <c r="R5" s="2"/>
      <c r="S5" s="2"/>
      <c r="T5" s="2"/>
      <c r="U5" s="2"/>
      <c r="V5" s="2"/>
      <c r="W5" s="2"/>
      <c r="X5" s="2"/>
      <c r="Y5" s="2"/>
      <c r="Z5" s="2"/>
      <c r="AA5" s="2"/>
      <c r="AB5" s="2"/>
      <c r="AC5" s="2"/>
      <c r="AD5" s="2"/>
    </row>
    <row r="6">
      <c r="A6" s="7" t="s">
        <v>13</v>
      </c>
      <c r="B6" s="9"/>
      <c r="C6" s="9"/>
      <c r="D6" s="10"/>
      <c r="E6" s="2"/>
      <c r="H6" s="2"/>
      <c r="I6" s="2"/>
      <c r="J6" s="2"/>
      <c r="K6" s="2"/>
      <c r="L6" s="2"/>
      <c r="M6" s="2"/>
      <c r="N6" s="2"/>
      <c r="O6" s="2"/>
      <c r="P6" s="2"/>
      <c r="Q6" s="2"/>
      <c r="R6" s="2"/>
      <c r="S6" s="2"/>
      <c r="T6" s="2"/>
      <c r="U6" s="2"/>
      <c r="V6" s="2"/>
      <c r="W6" s="2"/>
      <c r="X6" s="2"/>
      <c r="Y6" s="2"/>
      <c r="Z6" s="2"/>
      <c r="AA6" s="2"/>
      <c r="AB6" s="2"/>
      <c r="AC6" s="2"/>
      <c r="AD6" s="2"/>
    </row>
    <row r="7">
      <c r="A7" s="6" t="s">
        <v>14</v>
      </c>
      <c r="B7" s="11">
        <v>0.0</v>
      </c>
      <c r="C7" s="10">
        <v>1.0</v>
      </c>
      <c r="D7" s="11">
        <v>2.0</v>
      </c>
      <c r="E7" s="11">
        <v>3.0</v>
      </c>
      <c r="F7" s="10">
        <v>4.0</v>
      </c>
      <c r="G7" s="11">
        <v>5.0</v>
      </c>
      <c r="H7" s="11">
        <v>6.0</v>
      </c>
      <c r="I7" s="10">
        <v>7.0</v>
      </c>
      <c r="J7" s="11">
        <v>8.0</v>
      </c>
      <c r="K7" s="11">
        <v>9.0</v>
      </c>
      <c r="L7" s="10">
        <v>10.0</v>
      </c>
      <c r="M7" s="11">
        <v>11.0</v>
      </c>
      <c r="N7" s="10">
        <v>12.0</v>
      </c>
      <c r="O7" s="11">
        <v>13.0</v>
      </c>
      <c r="P7" s="10">
        <v>14.0</v>
      </c>
      <c r="Q7" s="11">
        <v>15.0</v>
      </c>
      <c r="R7" s="10">
        <v>16.0</v>
      </c>
      <c r="S7" s="11">
        <v>17.0</v>
      </c>
      <c r="T7" s="10">
        <v>18.0</v>
      </c>
      <c r="U7" s="11">
        <v>19.0</v>
      </c>
      <c r="V7" s="10">
        <v>20.0</v>
      </c>
      <c r="W7" s="11">
        <v>21.0</v>
      </c>
      <c r="X7" s="10">
        <v>22.0</v>
      </c>
      <c r="Y7" s="11">
        <v>23.0</v>
      </c>
      <c r="Z7" s="10">
        <v>24.0</v>
      </c>
      <c r="AA7" s="10"/>
      <c r="AB7" s="10"/>
      <c r="AC7" s="10"/>
      <c r="AD7" s="10"/>
    </row>
    <row r="8">
      <c r="A8" s="6" t="s">
        <v>15</v>
      </c>
      <c r="B8" s="12">
        <v>0.0</v>
      </c>
      <c r="C8" s="12">
        <f t="shared" ref="C8:Z8" si="1">B8+$G4</f>
        <v>10</v>
      </c>
      <c r="D8" s="12">
        <f t="shared" si="1"/>
        <v>20</v>
      </c>
      <c r="E8" s="12">
        <f t="shared" si="1"/>
        <v>30</v>
      </c>
      <c r="F8" s="12">
        <f t="shared" si="1"/>
        <v>40</v>
      </c>
      <c r="G8" s="12">
        <f t="shared" si="1"/>
        <v>50</v>
      </c>
      <c r="H8" s="12">
        <f t="shared" si="1"/>
        <v>60</v>
      </c>
      <c r="I8" s="12">
        <f t="shared" si="1"/>
        <v>70</v>
      </c>
      <c r="J8" s="12">
        <f t="shared" si="1"/>
        <v>80</v>
      </c>
      <c r="K8" s="12">
        <f t="shared" si="1"/>
        <v>90</v>
      </c>
      <c r="L8" s="12">
        <f t="shared" si="1"/>
        <v>100</v>
      </c>
      <c r="M8" s="12">
        <f t="shared" si="1"/>
        <v>110</v>
      </c>
      <c r="N8" s="12">
        <f t="shared" si="1"/>
        <v>120</v>
      </c>
      <c r="O8" s="12">
        <f t="shared" si="1"/>
        <v>130</v>
      </c>
      <c r="P8" s="12">
        <f t="shared" si="1"/>
        <v>140</v>
      </c>
      <c r="Q8" s="12">
        <f t="shared" si="1"/>
        <v>150</v>
      </c>
      <c r="R8" s="12">
        <f t="shared" si="1"/>
        <v>160</v>
      </c>
      <c r="S8" s="12">
        <f t="shared" si="1"/>
        <v>170</v>
      </c>
      <c r="T8" s="12">
        <f t="shared" si="1"/>
        <v>180</v>
      </c>
      <c r="U8" s="12">
        <f t="shared" si="1"/>
        <v>190</v>
      </c>
      <c r="V8" s="12">
        <f t="shared" si="1"/>
        <v>200</v>
      </c>
      <c r="W8" s="12">
        <f t="shared" si="1"/>
        <v>210</v>
      </c>
      <c r="X8" s="12">
        <f t="shared" si="1"/>
        <v>220</v>
      </c>
      <c r="Y8" s="12">
        <f t="shared" si="1"/>
        <v>230</v>
      </c>
      <c r="Z8" s="12">
        <f t="shared" si="1"/>
        <v>240</v>
      </c>
      <c r="AA8" s="13"/>
      <c r="AB8" s="13"/>
      <c r="AC8" s="13"/>
      <c r="AD8" s="13"/>
    </row>
    <row r="9">
      <c r="A9" s="6" t="s">
        <v>16</v>
      </c>
      <c r="B9" s="12">
        <f>G3</f>
        <v>50</v>
      </c>
      <c r="C9" s="12">
        <f t="shared" ref="C9:Z9" si="2">B9+$G4*B10</f>
        <v>103.3333333</v>
      </c>
      <c r="D9" s="12">
        <f t="shared" si="2"/>
        <v>149.5555556</v>
      </c>
      <c r="E9" s="12">
        <f t="shared" si="2"/>
        <v>189.6148148</v>
      </c>
      <c r="F9" s="12">
        <f t="shared" si="2"/>
        <v>224.3328395</v>
      </c>
      <c r="G9" s="12">
        <f t="shared" si="2"/>
        <v>254.4217942</v>
      </c>
      <c r="H9" s="12">
        <f t="shared" si="2"/>
        <v>280.4988883</v>
      </c>
      <c r="I9" s="12">
        <f t="shared" si="2"/>
        <v>303.0990366</v>
      </c>
      <c r="J9" s="12">
        <f t="shared" si="2"/>
        <v>322.6858317</v>
      </c>
      <c r="K9" s="12">
        <f t="shared" si="2"/>
        <v>339.6610541</v>
      </c>
      <c r="L9" s="12">
        <f t="shared" si="2"/>
        <v>354.3729136</v>
      </c>
      <c r="M9" s="12">
        <f t="shared" si="2"/>
        <v>367.1231918</v>
      </c>
      <c r="N9" s="12">
        <f t="shared" si="2"/>
        <v>378.1734329</v>
      </c>
      <c r="O9" s="12">
        <f t="shared" si="2"/>
        <v>387.7503085</v>
      </c>
      <c r="P9" s="12">
        <f t="shared" si="2"/>
        <v>396.0502674</v>
      </c>
      <c r="Q9" s="12">
        <f t="shared" si="2"/>
        <v>403.243565</v>
      </c>
      <c r="R9" s="12">
        <f t="shared" si="2"/>
        <v>409.4777564</v>
      </c>
      <c r="S9" s="12">
        <f t="shared" si="2"/>
        <v>414.8807222</v>
      </c>
      <c r="T9" s="12">
        <f t="shared" si="2"/>
        <v>419.5632926</v>
      </c>
      <c r="U9" s="12">
        <f t="shared" si="2"/>
        <v>423.6215202</v>
      </c>
      <c r="V9" s="12">
        <f t="shared" si="2"/>
        <v>427.1386509</v>
      </c>
      <c r="W9" s="12">
        <f t="shared" si="2"/>
        <v>430.1868307</v>
      </c>
      <c r="X9" s="12">
        <f t="shared" si="2"/>
        <v>432.8285866</v>
      </c>
      <c r="Y9" s="12">
        <f t="shared" si="2"/>
        <v>435.1181084</v>
      </c>
      <c r="Z9" s="12">
        <f t="shared" si="2"/>
        <v>437.1023606</v>
      </c>
      <c r="AA9" s="13"/>
      <c r="AB9" s="13"/>
      <c r="AC9" s="13"/>
      <c r="AD9" s="13"/>
    </row>
    <row r="10">
      <c r="A10" s="6" t="s">
        <v>17</v>
      </c>
      <c r="B10" s="12">
        <f t="shared" ref="B10:Z10" si="3">$E2*$E4-$E3*B9/($E5+($E2-$E3)*B8)</f>
        <v>5.333333333</v>
      </c>
      <c r="C10" s="12">
        <f t="shared" si="3"/>
        <v>4.622222222</v>
      </c>
      <c r="D10" s="12">
        <f t="shared" si="3"/>
        <v>4.005925926</v>
      </c>
      <c r="E10" s="12">
        <f t="shared" si="3"/>
        <v>3.471802469</v>
      </c>
      <c r="F10" s="12">
        <f t="shared" si="3"/>
        <v>3.008895473</v>
      </c>
      <c r="G10" s="12">
        <f t="shared" si="3"/>
        <v>2.60770941</v>
      </c>
      <c r="H10" s="12">
        <f t="shared" si="3"/>
        <v>2.260014822</v>
      </c>
      <c r="I10" s="12">
        <f t="shared" si="3"/>
        <v>1.958679513</v>
      </c>
      <c r="J10" s="12">
        <f t="shared" si="3"/>
        <v>1.697522244</v>
      </c>
      <c r="K10" s="12">
        <f t="shared" si="3"/>
        <v>1.471185945</v>
      </c>
      <c r="L10" s="12">
        <f t="shared" si="3"/>
        <v>1.275027819</v>
      </c>
      <c r="M10" s="12">
        <f t="shared" si="3"/>
        <v>1.10502411</v>
      </c>
      <c r="N10" s="12">
        <f t="shared" si="3"/>
        <v>0.9576875618</v>
      </c>
      <c r="O10" s="12">
        <f t="shared" si="3"/>
        <v>0.8299958869</v>
      </c>
      <c r="P10" s="12">
        <f t="shared" si="3"/>
        <v>0.7193297686</v>
      </c>
      <c r="Q10" s="12">
        <f t="shared" si="3"/>
        <v>0.6234191328</v>
      </c>
      <c r="R10" s="12">
        <f t="shared" si="3"/>
        <v>0.5402965818</v>
      </c>
      <c r="S10" s="12">
        <f t="shared" si="3"/>
        <v>0.4682570375</v>
      </c>
      <c r="T10" s="12">
        <f t="shared" si="3"/>
        <v>0.4058227659</v>
      </c>
      <c r="U10" s="12">
        <f t="shared" si="3"/>
        <v>0.3517130638</v>
      </c>
      <c r="V10" s="12">
        <f t="shared" si="3"/>
        <v>0.3048179886</v>
      </c>
      <c r="W10" s="12">
        <f t="shared" si="3"/>
        <v>0.2641755901</v>
      </c>
      <c r="X10" s="12">
        <f t="shared" si="3"/>
        <v>0.2289521781</v>
      </c>
      <c r="Y10" s="12">
        <f t="shared" si="3"/>
        <v>0.198425221</v>
      </c>
      <c r="Z10" s="12">
        <f t="shared" si="3"/>
        <v>0.1719685249</v>
      </c>
      <c r="AA10" s="13"/>
      <c r="AB10" s="13"/>
      <c r="AC10" s="13"/>
      <c r="AD10" s="13"/>
    </row>
    <row r="11">
      <c r="A11" s="6" t="s">
        <v>18</v>
      </c>
      <c r="B11" s="14">
        <f t="shared" ref="B11:Z11" si="4"> ($G3-$E2*$E4*$E5/$E3)*exp(-$E3*B8/$E5)+$E2*$E4*$E5/$E3</f>
        <v>50</v>
      </c>
      <c r="C11" s="14">
        <f t="shared" si="4"/>
        <v>99.93067238</v>
      </c>
      <c r="D11" s="14">
        <f t="shared" si="4"/>
        <v>143.6286647</v>
      </c>
      <c r="E11" s="14">
        <f t="shared" si="4"/>
        <v>181.8719816</v>
      </c>
      <c r="F11" s="14">
        <f t="shared" si="4"/>
        <v>215.3415122</v>
      </c>
      <c r="G11" s="14">
        <f t="shared" si="4"/>
        <v>244.6331524</v>
      </c>
      <c r="H11" s="14">
        <f t="shared" si="4"/>
        <v>270.2684144</v>
      </c>
      <c r="I11" s="14">
        <f t="shared" si="4"/>
        <v>292.7037117</v>
      </c>
      <c r="J11" s="14">
        <f t="shared" si="4"/>
        <v>312.3384853</v>
      </c>
      <c r="K11" s="14">
        <f t="shared" si="4"/>
        <v>329.5223152</v>
      </c>
      <c r="L11" s="14">
        <f t="shared" si="4"/>
        <v>344.5611448</v>
      </c>
      <c r="M11" s="14">
        <f t="shared" si="4"/>
        <v>357.7227271</v>
      </c>
      <c r="N11" s="14">
        <f t="shared" si="4"/>
        <v>369.2413928</v>
      </c>
      <c r="O11" s="14">
        <f t="shared" si="4"/>
        <v>379.3222217</v>
      </c>
      <c r="P11" s="14">
        <f t="shared" si="4"/>
        <v>388.1446942</v>
      </c>
      <c r="Q11" s="14">
        <f t="shared" si="4"/>
        <v>395.8658867</v>
      </c>
      <c r="R11" s="14">
        <f t="shared" si="4"/>
        <v>402.6232684</v>
      </c>
      <c r="S11" s="14">
        <f t="shared" si="4"/>
        <v>408.5371486</v>
      </c>
      <c r="T11" s="14">
        <f t="shared" si="4"/>
        <v>413.7128187</v>
      </c>
      <c r="U11" s="14">
        <f t="shared" si="4"/>
        <v>418.2424271</v>
      </c>
      <c r="V11" s="14">
        <f t="shared" si="4"/>
        <v>422.2066195</v>
      </c>
      <c r="W11" s="14">
        <f t="shared" si="4"/>
        <v>425.6759749</v>
      </c>
      <c r="X11" s="14">
        <f t="shared" si="4"/>
        <v>428.7122623</v>
      </c>
      <c r="Y11" s="14">
        <f t="shared" si="4"/>
        <v>431.3695399</v>
      </c>
      <c r="Z11" s="14">
        <f t="shared" si="4"/>
        <v>433.6951184</v>
      </c>
      <c r="AA11" s="15"/>
      <c r="AB11" s="15"/>
      <c r="AC11" s="15"/>
      <c r="AD11" s="15"/>
    </row>
    <row r="12">
      <c r="A12" s="16" t="s">
        <v>19</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row>
    <row r="13">
      <c r="A13" s="18" t="s">
        <v>20</v>
      </c>
      <c r="B13" s="17">
        <f t="shared" ref="B13:Z13" si="5">(B11-B9)^2</f>
        <v>0</v>
      </c>
      <c r="C13" s="17">
        <f t="shared" si="5"/>
        <v>11.57810154</v>
      </c>
      <c r="D13" s="17">
        <f t="shared" si="5"/>
        <v>35.12803576</v>
      </c>
      <c r="E13" s="17">
        <f t="shared" si="5"/>
        <v>59.95146641</v>
      </c>
      <c r="F13" s="17">
        <f t="shared" si="5"/>
        <v>80.8439668</v>
      </c>
      <c r="G13" s="17">
        <f t="shared" si="5"/>
        <v>95.8175093</v>
      </c>
      <c r="H13" s="17">
        <f t="shared" si="5"/>
        <v>104.662598</v>
      </c>
      <c r="I13" s="17">
        <f t="shared" si="5"/>
        <v>108.06278</v>
      </c>
      <c r="J13" s="17">
        <f t="shared" si="5"/>
        <v>107.0675782</v>
      </c>
      <c r="K13" s="17">
        <f t="shared" si="5"/>
        <v>102.7940263</v>
      </c>
      <c r="L13" s="17">
        <f t="shared" si="5"/>
        <v>96.27080746</v>
      </c>
      <c r="M13" s="17">
        <f t="shared" si="5"/>
        <v>88.368736</v>
      </c>
      <c r="N13" s="17">
        <f t="shared" si="5"/>
        <v>79.78133969</v>
      </c>
      <c r="O13" s="17">
        <f t="shared" si="5"/>
        <v>71.03264687</v>
      </c>
      <c r="P13" s="17">
        <f t="shared" si="5"/>
        <v>62.49808717</v>
      </c>
      <c r="Q13" s="17">
        <f t="shared" si="5"/>
        <v>54.43013759</v>
      </c>
      <c r="R13" s="17">
        <f t="shared" si="5"/>
        <v>46.98400536</v>
      </c>
      <c r="S13" s="17">
        <f t="shared" si="5"/>
        <v>40.24092639</v>
      </c>
      <c r="T13" s="17">
        <f t="shared" si="5"/>
        <v>34.22804457</v>
      </c>
      <c r="U13" s="17">
        <f t="shared" si="5"/>
        <v>28.93464289</v>
      </c>
      <c r="V13" s="17">
        <f t="shared" si="5"/>
        <v>24.32493319</v>
      </c>
      <c r="W13" s="17">
        <f t="shared" si="5"/>
        <v>20.34781998</v>
      </c>
      <c r="X13" s="17">
        <f t="shared" si="5"/>
        <v>16.94412639</v>
      </c>
      <c r="Y13" s="17">
        <f t="shared" si="5"/>
        <v>14.0517659</v>
      </c>
      <c r="Z13" s="17">
        <f t="shared" si="5"/>
        <v>11.60929958</v>
      </c>
      <c r="AA13" s="17"/>
      <c r="AB13" s="17"/>
      <c r="AC13" s="17"/>
      <c r="AD13" s="17"/>
    </row>
    <row r="14">
      <c r="A14" s="10"/>
      <c r="B14" s="13">
        <f>sqrt(sum(B13:Z13)/(count(B13:Z13)-1))</f>
        <v>7.626580113</v>
      </c>
      <c r="C14" s="19" t="s">
        <v>21</v>
      </c>
      <c r="D14" s="13"/>
      <c r="E14" s="13"/>
      <c r="F14" s="13">
        <f>1-B14^2/var(B9:Z9)</f>
        <v>0.99538061</v>
      </c>
      <c r="G14" s="8" t="s">
        <v>22</v>
      </c>
      <c r="H14" s="13"/>
      <c r="I14" s="13"/>
      <c r="J14" s="13"/>
      <c r="K14" s="13"/>
      <c r="L14" s="13"/>
      <c r="M14" s="9"/>
      <c r="N14" s="9"/>
      <c r="O14" s="9"/>
      <c r="P14" s="9"/>
      <c r="Q14" s="9"/>
      <c r="R14" s="9"/>
      <c r="S14" s="9"/>
      <c r="T14" s="9"/>
      <c r="U14" s="9"/>
      <c r="V14" s="9"/>
      <c r="W14" s="9"/>
      <c r="X14" s="9"/>
      <c r="Y14" s="9"/>
      <c r="Z14" s="9"/>
      <c r="AA14" s="9"/>
      <c r="AB14" s="9"/>
      <c r="AC14" s="9"/>
    </row>
    <row r="15">
      <c r="A15" s="18"/>
      <c r="B15" s="20"/>
      <c r="C15" s="21"/>
      <c r="D15" s="2"/>
      <c r="E15" s="2"/>
      <c r="F15" s="22">
        <f>F14</f>
        <v>0.99538061</v>
      </c>
      <c r="G15" s="2"/>
      <c r="H15" s="2"/>
      <c r="I15" s="2"/>
      <c r="J15" s="2"/>
      <c r="K15" s="2"/>
      <c r="L15" s="2"/>
      <c r="M15" s="2"/>
      <c r="N15" s="2"/>
      <c r="O15" s="2"/>
      <c r="P15" s="2"/>
      <c r="Q15" s="2"/>
      <c r="R15" s="2"/>
      <c r="S15" s="2"/>
      <c r="T15" s="2"/>
      <c r="U15" s="2"/>
      <c r="V15" s="2"/>
      <c r="W15" s="2"/>
      <c r="X15" s="2"/>
      <c r="Y15" s="2"/>
      <c r="Z15" s="2"/>
      <c r="AA15" s="2"/>
      <c r="AB15" s="2"/>
      <c r="AC15" s="2"/>
      <c r="AD15" s="2"/>
    </row>
    <row r="16">
      <c r="A16" s="18"/>
      <c r="B16" s="20"/>
      <c r="C16" s="21"/>
      <c r="D16" s="20"/>
      <c r="E16" s="2"/>
      <c r="F16" s="2"/>
      <c r="G16" s="2"/>
      <c r="H16" s="2"/>
      <c r="I16" s="2"/>
      <c r="J16" s="2"/>
      <c r="K16" s="2"/>
      <c r="L16" s="2"/>
      <c r="M16" s="2"/>
      <c r="N16" s="2"/>
      <c r="O16" s="2"/>
      <c r="P16" s="2"/>
      <c r="Q16" s="2"/>
      <c r="R16" s="2"/>
      <c r="S16" s="2"/>
      <c r="T16" s="2"/>
      <c r="U16" s="2"/>
      <c r="V16" s="2"/>
      <c r="W16" s="2"/>
      <c r="X16" s="2"/>
      <c r="Y16" s="2"/>
      <c r="Z16" s="2"/>
      <c r="AA16" s="2"/>
      <c r="AB16" s="2"/>
      <c r="AC16" s="2"/>
      <c r="AD16" s="2"/>
    </row>
    <row r="17">
      <c r="A17" s="10"/>
      <c r="B17" s="13"/>
      <c r="C17" s="13"/>
      <c r="D17" s="13"/>
      <c r="E17" s="2"/>
      <c r="F17" s="2"/>
      <c r="G17" s="2"/>
      <c r="H17" s="2"/>
      <c r="I17" s="2"/>
      <c r="J17" s="2"/>
      <c r="K17" s="2"/>
      <c r="L17" s="2"/>
      <c r="M17" s="2"/>
      <c r="N17" s="2"/>
      <c r="O17" s="2"/>
      <c r="P17" s="2"/>
      <c r="Q17" s="2"/>
      <c r="R17" s="2"/>
      <c r="S17" s="2"/>
      <c r="T17" s="2"/>
      <c r="U17" s="2"/>
      <c r="V17" s="2"/>
      <c r="W17" s="2"/>
      <c r="X17" s="2"/>
      <c r="Y17" s="2"/>
      <c r="Z17" s="2"/>
      <c r="AA17" s="2"/>
      <c r="AB17" s="2"/>
      <c r="AC17" s="2"/>
      <c r="AD17" s="2"/>
    </row>
    <row r="18">
      <c r="A18" s="10"/>
      <c r="B18" s="13"/>
      <c r="C18" s="21"/>
      <c r="D18" s="13"/>
      <c r="E18" s="2"/>
      <c r="F18" s="2"/>
      <c r="G18" s="2"/>
      <c r="H18" s="2"/>
      <c r="I18" s="2"/>
      <c r="J18" s="2"/>
      <c r="K18" s="2"/>
      <c r="L18" s="2"/>
      <c r="M18" s="2"/>
      <c r="N18" s="2"/>
      <c r="O18" s="2"/>
      <c r="P18" s="2"/>
      <c r="Q18" s="2"/>
      <c r="R18" s="2"/>
      <c r="S18" s="2"/>
      <c r="T18" s="2"/>
      <c r="U18" s="2"/>
      <c r="V18" s="2"/>
      <c r="W18" s="2"/>
      <c r="X18" s="2"/>
      <c r="Y18" s="2"/>
      <c r="Z18" s="2"/>
      <c r="AA18" s="2"/>
      <c r="AB18" s="2"/>
      <c r="AC18" s="2"/>
      <c r="AD18" s="2"/>
    </row>
    <row r="19">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3.0"/>
  </cols>
  <sheetData>
    <row r="1">
      <c r="A1" s="28" t="s">
        <v>31</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c r="A2" s="10" t="s">
        <v>121</v>
      </c>
      <c r="B2" s="9"/>
      <c r="C2" s="9"/>
      <c r="D2" s="10"/>
      <c r="E2" s="11"/>
      <c r="F2" s="10"/>
      <c r="G2" s="11"/>
      <c r="H2" s="10"/>
      <c r="I2" s="10"/>
      <c r="J2" s="10"/>
      <c r="K2" s="9"/>
      <c r="L2" s="9"/>
      <c r="M2" s="9"/>
      <c r="N2" s="9"/>
      <c r="O2" s="9"/>
      <c r="P2" s="9"/>
      <c r="Q2" s="9"/>
      <c r="R2" s="9"/>
      <c r="S2" s="9"/>
      <c r="T2" s="9"/>
      <c r="U2" s="9"/>
      <c r="V2" s="9"/>
      <c r="W2" s="9"/>
      <c r="X2" s="9"/>
      <c r="Y2" s="9"/>
      <c r="Z2" s="9"/>
      <c r="AA2" s="9"/>
      <c r="AB2" s="9"/>
      <c r="AC2" s="9"/>
      <c r="AD2" s="9"/>
    </row>
    <row r="3">
      <c r="A3" s="6" t="s">
        <v>100</v>
      </c>
      <c r="B3" s="9"/>
      <c r="C3" s="6" t="s">
        <v>4</v>
      </c>
      <c r="D3" s="7" t="s">
        <v>33</v>
      </c>
      <c r="E3" s="3">
        <v>0.0325</v>
      </c>
      <c r="F3" s="7" t="s">
        <v>101</v>
      </c>
      <c r="G3" s="3">
        <v>1.0</v>
      </c>
      <c r="H3" s="10"/>
      <c r="I3" s="10"/>
      <c r="J3" s="10"/>
      <c r="K3" s="9"/>
      <c r="L3" s="9"/>
      <c r="M3" s="9"/>
      <c r="N3" s="9"/>
      <c r="O3" s="9"/>
      <c r="P3" s="9"/>
      <c r="Q3" s="9"/>
      <c r="R3" s="9"/>
      <c r="S3" s="9"/>
      <c r="T3" s="9"/>
      <c r="U3" s="9"/>
      <c r="V3" s="9"/>
      <c r="W3" s="9"/>
      <c r="X3" s="9"/>
      <c r="Y3" s="9"/>
      <c r="Z3" s="9"/>
      <c r="AA3" s="9"/>
      <c r="AB3" s="9"/>
      <c r="AC3" s="9"/>
      <c r="AD3" s="9"/>
    </row>
    <row r="4">
      <c r="A4" s="7" t="s">
        <v>102</v>
      </c>
      <c r="B4" s="9"/>
      <c r="C4" s="9"/>
      <c r="D4" s="7" t="s">
        <v>103</v>
      </c>
      <c r="E4" s="3">
        <v>26.0</v>
      </c>
      <c r="F4" s="7" t="s">
        <v>37</v>
      </c>
      <c r="G4" s="3">
        <v>1.0</v>
      </c>
      <c r="H4" s="10"/>
      <c r="I4" s="10"/>
      <c r="J4" s="10"/>
      <c r="K4" s="9"/>
      <c r="L4" s="9"/>
      <c r="M4" s="9"/>
      <c r="N4" s="9"/>
      <c r="O4" s="9"/>
      <c r="P4" s="9"/>
      <c r="Q4" s="9"/>
      <c r="R4" s="9"/>
      <c r="S4" s="9"/>
      <c r="T4" s="9"/>
      <c r="U4" s="9"/>
      <c r="V4" s="9"/>
      <c r="W4" s="9"/>
      <c r="X4" s="9"/>
      <c r="Y4" s="9"/>
      <c r="Z4" s="9"/>
      <c r="AA4" s="9"/>
      <c r="AB4" s="9"/>
      <c r="AC4" s="9"/>
      <c r="AD4" s="9"/>
    </row>
    <row r="5">
      <c r="A5" s="6" t="s">
        <v>38</v>
      </c>
      <c r="B5" s="9"/>
      <c r="C5" s="9"/>
      <c r="D5" s="10"/>
      <c r="E5" s="11"/>
      <c r="F5" s="10"/>
      <c r="G5" s="11"/>
      <c r="H5" s="10"/>
      <c r="I5" s="10"/>
      <c r="J5" s="10"/>
      <c r="K5" s="9"/>
      <c r="L5" s="9"/>
      <c r="M5" s="9"/>
      <c r="N5" s="9"/>
      <c r="O5" s="9"/>
      <c r="P5" s="9"/>
      <c r="Q5" s="9"/>
      <c r="R5" s="9"/>
      <c r="S5" s="9"/>
      <c r="T5" s="9"/>
      <c r="U5" s="9"/>
      <c r="V5" s="9"/>
      <c r="W5" s="9"/>
      <c r="X5" s="9"/>
      <c r="Y5" s="9"/>
      <c r="Z5" s="9"/>
      <c r="AA5" s="9"/>
      <c r="AB5" s="9"/>
      <c r="AC5" s="9"/>
      <c r="AD5" s="9"/>
    </row>
    <row r="6">
      <c r="A6" s="4" t="s">
        <v>104</v>
      </c>
      <c r="B6" s="9"/>
      <c r="C6" s="9"/>
      <c r="D6" s="10"/>
      <c r="E6" s="11"/>
      <c r="F6" s="10"/>
      <c r="G6" s="11"/>
      <c r="H6" s="10"/>
      <c r="I6" s="10"/>
      <c r="J6" s="10"/>
      <c r="K6" s="9"/>
      <c r="L6" s="9"/>
      <c r="M6" s="9"/>
      <c r="N6" s="9"/>
      <c r="O6" s="9"/>
      <c r="P6" s="9"/>
      <c r="Q6" s="9"/>
      <c r="R6" s="9"/>
      <c r="S6" s="9"/>
      <c r="T6" s="9"/>
      <c r="U6" s="9"/>
      <c r="V6" s="9"/>
      <c r="W6" s="9"/>
      <c r="X6" s="9"/>
      <c r="Y6" s="9"/>
      <c r="Z6" s="9"/>
      <c r="AA6" s="9"/>
      <c r="AB6" s="9"/>
      <c r="AC6" s="9"/>
      <c r="AD6" s="9"/>
    </row>
    <row r="7">
      <c r="A7" s="29" t="s">
        <v>40</v>
      </c>
      <c r="B7" s="13">
        <v>0.0</v>
      </c>
      <c r="C7" s="13">
        <v>1.0</v>
      </c>
      <c r="D7" s="13">
        <v>2.0</v>
      </c>
      <c r="E7" s="13">
        <v>3.0</v>
      </c>
      <c r="F7" s="13">
        <v>4.0</v>
      </c>
      <c r="G7" s="11">
        <v>5.0</v>
      </c>
      <c r="H7" s="13">
        <v>6.0</v>
      </c>
      <c r="I7" s="11">
        <v>7.0</v>
      </c>
      <c r="J7" s="13">
        <v>8.0</v>
      </c>
      <c r="K7" s="11">
        <v>9.0</v>
      </c>
      <c r="L7" s="13">
        <v>10.0</v>
      </c>
      <c r="M7" s="10">
        <v>11.0</v>
      </c>
      <c r="N7" s="9"/>
      <c r="O7" s="9"/>
      <c r="P7" s="9"/>
      <c r="Q7" s="9"/>
      <c r="R7" s="9"/>
      <c r="S7" s="9"/>
      <c r="T7" s="9"/>
      <c r="U7" s="9"/>
      <c r="V7" s="9"/>
      <c r="W7" s="9"/>
      <c r="X7" s="9"/>
      <c r="Y7" s="9"/>
      <c r="Z7" s="9"/>
      <c r="AA7" s="9"/>
      <c r="AB7" s="9"/>
      <c r="AC7" s="9"/>
      <c r="AD7" s="9"/>
    </row>
    <row r="8">
      <c r="A8" s="6" t="s">
        <v>41</v>
      </c>
      <c r="B8" s="13">
        <f t="shared" ref="B8:M8" si="1">$E4-B9</f>
        <v>25</v>
      </c>
      <c r="C8" s="13">
        <f t="shared" si="1"/>
        <v>24</v>
      </c>
      <c r="D8" s="13">
        <f t="shared" si="1"/>
        <v>22</v>
      </c>
      <c r="E8" s="13">
        <f t="shared" si="1"/>
        <v>17</v>
      </c>
      <c r="F8" s="13">
        <f t="shared" si="1"/>
        <v>12</v>
      </c>
      <c r="G8" s="13">
        <f t="shared" si="1"/>
        <v>7</v>
      </c>
      <c r="H8" s="13">
        <f t="shared" si="1"/>
        <v>4</v>
      </c>
      <c r="I8" s="13">
        <f t="shared" si="1"/>
        <v>2</v>
      </c>
      <c r="J8" s="13">
        <f t="shared" si="1"/>
        <v>1</v>
      </c>
      <c r="K8" s="13">
        <f t="shared" si="1"/>
        <v>0</v>
      </c>
      <c r="L8" s="13">
        <f t="shared" si="1"/>
        <v>0</v>
      </c>
      <c r="M8" s="13">
        <f t="shared" si="1"/>
        <v>0</v>
      </c>
      <c r="N8" s="9"/>
      <c r="O8" s="9"/>
      <c r="P8" s="9"/>
      <c r="Q8" s="9"/>
      <c r="R8" s="9"/>
      <c r="S8" s="9"/>
      <c r="T8" s="9"/>
      <c r="U8" s="9"/>
      <c r="V8" s="9"/>
      <c r="W8" s="9"/>
      <c r="X8" s="9"/>
      <c r="Y8" s="9"/>
      <c r="Z8" s="9"/>
      <c r="AA8" s="9"/>
      <c r="AB8" s="9"/>
      <c r="AC8" s="9"/>
      <c r="AD8" s="9"/>
    </row>
    <row r="9">
      <c r="A9" s="29" t="s">
        <v>42</v>
      </c>
      <c r="B9" s="12">
        <v>1.0</v>
      </c>
      <c r="C9" s="30">
        <v>2.0</v>
      </c>
      <c r="D9" s="30">
        <v>4.0</v>
      </c>
      <c r="E9" s="12">
        <v>9.0</v>
      </c>
      <c r="F9" s="30">
        <v>14.0</v>
      </c>
      <c r="G9" s="30">
        <v>19.0</v>
      </c>
      <c r="H9" s="30">
        <v>22.0</v>
      </c>
      <c r="I9" s="30">
        <v>24.0</v>
      </c>
      <c r="J9" s="30">
        <v>25.0</v>
      </c>
      <c r="K9" s="30">
        <v>26.0</v>
      </c>
      <c r="L9" s="30">
        <v>26.0</v>
      </c>
      <c r="M9" s="30">
        <v>26.0</v>
      </c>
      <c r="N9" s="9"/>
      <c r="O9" s="9"/>
      <c r="P9" s="9"/>
      <c r="Q9" s="9"/>
      <c r="R9" s="9"/>
      <c r="S9" s="9"/>
      <c r="T9" s="9"/>
      <c r="U9" s="9"/>
      <c r="V9" s="9"/>
      <c r="W9" s="9"/>
      <c r="X9" s="9"/>
      <c r="Y9" s="9"/>
      <c r="Z9" s="9"/>
      <c r="AA9" s="9"/>
      <c r="AB9" s="9"/>
      <c r="AC9" s="9"/>
      <c r="AD9" s="9"/>
    </row>
    <row r="10">
      <c r="A10" s="6" t="s">
        <v>43</v>
      </c>
      <c r="B10" s="13">
        <f t="shared" ref="B10:L10" si="2">C9-B9</f>
        <v>1</v>
      </c>
      <c r="C10" s="13">
        <f t="shared" si="2"/>
        <v>2</v>
      </c>
      <c r="D10" s="13">
        <f t="shared" si="2"/>
        <v>5</v>
      </c>
      <c r="E10" s="13">
        <f t="shared" si="2"/>
        <v>5</v>
      </c>
      <c r="F10" s="13">
        <f t="shared" si="2"/>
        <v>5</v>
      </c>
      <c r="G10" s="13">
        <f t="shared" si="2"/>
        <v>3</v>
      </c>
      <c r="H10" s="13">
        <f t="shared" si="2"/>
        <v>2</v>
      </c>
      <c r="I10" s="13">
        <f t="shared" si="2"/>
        <v>1</v>
      </c>
      <c r="J10" s="13">
        <f t="shared" si="2"/>
        <v>1</v>
      </c>
      <c r="K10" s="13">
        <f t="shared" si="2"/>
        <v>0</v>
      </c>
      <c r="L10" s="13">
        <f t="shared" si="2"/>
        <v>0</v>
      </c>
      <c r="M10" s="13"/>
      <c r="N10" s="9"/>
      <c r="O10" s="9"/>
      <c r="P10" s="9"/>
      <c r="Q10" s="9"/>
      <c r="R10" s="9"/>
      <c r="S10" s="9"/>
      <c r="T10" s="9"/>
      <c r="U10" s="9"/>
      <c r="V10" s="9"/>
      <c r="W10" s="9"/>
      <c r="X10" s="9"/>
      <c r="Y10" s="9"/>
      <c r="Z10" s="9"/>
      <c r="AA10" s="9"/>
      <c r="AB10" s="9"/>
      <c r="AC10" s="9"/>
      <c r="AD10" s="9"/>
    </row>
    <row r="11">
      <c r="A11" s="16" t="s">
        <v>44</v>
      </c>
      <c r="B11" s="17">
        <f>B10/$G4</f>
        <v>1</v>
      </c>
      <c r="C11" s="17">
        <f t="shared" ref="C11:M11" si="3">average(B10:C10)/$G4</f>
        <v>1.5</v>
      </c>
      <c r="D11" s="17">
        <f t="shared" si="3"/>
        <v>3.5</v>
      </c>
      <c r="E11" s="17">
        <f t="shared" si="3"/>
        <v>5</v>
      </c>
      <c r="F11" s="17">
        <f t="shared" si="3"/>
        <v>5</v>
      </c>
      <c r="G11" s="17">
        <f t="shared" si="3"/>
        <v>4</v>
      </c>
      <c r="H11" s="17">
        <f t="shared" si="3"/>
        <v>2.5</v>
      </c>
      <c r="I11" s="17">
        <f t="shared" si="3"/>
        <v>1.5</v>
      </c>
      <c r="J11" s="17">
        <f t="shared" si="3"/>
        <v>1</v>
      </c>
      <c r="K11" s="17">
        <f t="shared" si="3"/>
        <v>0.5</v>
      </c>
      <c r="L11" s="17">
        <f t="shared" si="3"/>
        <v>0</v>
      </c>
      <c r="M11" s="17">
        <f t="shared" si="3"/>
        <v>0</v>
      </c>
      <c r="N11" s="9"/>
      <c r="O11" s="9"/>
      <c r="P11" s="9"/>
      <c r="Q11" s="9"/>
      <c r="R11" s="9"/>
      <c r="S11" s="9"/>
      <c r="T11" s="9"/>
      <c r="U11" s="9"/>
      <c r="V11" s="9"/>
      <c r="W11" s="9"/>
      <c r="X11" s="9"/>
      <c r="Y11" s="9"/>
      <c r="Z11" s="9"/>
      <c r="AA11" s="9"/>
      <c r="AB11" s="9"/>
      <c r="AC11" s="9"/>
      <c r="AD11" s="9"/>
    </row>
    <row r="12">
      <c r="A12" s="16" t="s">
        <v>45</v>
      </c>
      <c r="B12" s="25">
        <f t="shared" ref="B12:M12" si="4">$E3*B9*($E4-B9)</f>
        <v>0.8125</v>
      </c>
      <c r="C12" s="25">
        <f t="shared" si="4"/>
        <v>1.56</v>
      </c>
      <c r="D12" s="25">
        <f t="shared" si="4"/>
        <v>2.86</v>
      </c>
      <c r="E12" s="25">
        <f t="shared" si="4"/>
        <v>4.9725</v>
      </c>
      <c r="F12" s="25">
        <f t="shared" si="4"/>
        <v>5.46</v>
      </c>
      <c r="G12" s="25">
        <f t="shared" si="4"/>
        <v>4.3225</v>
      </c>
      <c r="H12" s="25">
        <f t="shared" si="4"/>
        <v>2.86</v>
      </c>
      <c r="I12" s="25">
        <f t="shared" si="4"/>
        <v>1.56</v>
      </c>
      <c r="J12" s="25">
        <f t="shared" si="4"/>
        <v>0.8125</v>
      </c>
      <c r="K12" s="25">
        <f t="shared" si="4"/>
        <v>0</v>
      </c>
      <c r="L12" s="25">
        <f t="shared" si="4"/>
        <v>0</v>
      </c>
      <c r="M12" s="25">
        <f t="shared" si="4"/>
        <v>0</v>
      </c>
      <c r="N12" s="10"/>
      <c r="O12" s="9"/>
      <c r="P12" s="9"/>
      <c r="Q12" s="9"/>
      <c r="R12" s="9"/>
      <c r="S12" s="9"/>
      <c r="T12" s="9"/>
      <c r="U12" s="9"/>
      <c r="V12" s="9"/>
      <c r="W12" s="9"/>
      <c r="X12" s="9"/>
      <c r="Y12" s="9"/>
      <c r="Z12" s="9"/>
      <c r="AA12" s="9"/>
      <c r="AB12" s="9"/>
      <c r="AC12" s="9"/>
      <c r="AD12" s="9"/>
    </row>
    <row r="13">
      <c r="A13" s="16" t="s">
        <v>46</v>
      </c>
      <c r="B13" s="31">
        <f t="shared" ref="B13:M13" si="5">$E4/(1+($E4-1)*exp(-$E3*$E4*B7))</f>
        <v>1</v>
      </c>
      <c r="C13" s="31">
        <f t="shared" si="5"/>
        <v>2.214851885</v>
      </c>
      <c r="D13" s="31">
        <f t="shared" si="5"/>
        <v>4.632113865</v>
      </c>
      <c r="E13" s="31">
        <f t="shared" si="5"/>
        <v>8.720317017</v>
      </c>
      <c r="F13" s="31">
        <f t="shared" si="5"/>
        <v>14.04504724</v>
      </c>
      <c r="G13" s="31">
        <f t="shared" si="5"/>
        <v>19.03878494</v>
      </c>
      <c r="H13" s="31">
        <f t="shared" si="5"/>
        <v>22.47073504</v>
      </c>
      <c r="I13" s="31">
        <f t="shared" si="5"/>
        <v>24.35673637</v>
      </c>
      <c r="J13" s="31">
        <f t="shared" si="5"/>
        <v>25.26772296</v>
      </c>
      <c r="K13" s="31">
        <f t="shared" si="5"/>
        <v>25.68030878</v>
      </c>
      <c r="L13" s="31">
        <f t="shared" si="5"/>
        <v>25.86170427</v>
      </c>
      <c r="M13" s="31">
        <f t="shared" si="5"/>
        <v>25.94041325</v>
      </c>
      <c r="N13" s="9"/>
      <c r="O13" s="9"/>
      <c r="P13" s="9"/>
      <c r="Q13" s="9"/>
      <c r="R13" s="9"/>
      <c r="S13" s="9"/>
      <c r="T13" s="9"/>
      <c r="U13" s="9"/>
      <c r="V13" s="9"/>
      <c r="W13" s="9"/>
      <c r="X13" s="9"/>
      <c r="Y13" s="9"/>
      <c r="Z13" s="9"/>
      <c r="AA13" s="9"/>
      <c r="AB13" s="9"/>
      <c r="AC13" s="9"/>
      <c r="AD13" s="9"/>
    </row>
    <row r="14">
      <c r="A14" s="6" t="s">
        <v>47</v>
      </c>
      <c r="B14" s="25">
        <f t="shared" ref="B14:M14" si="6">$E4-B13</f>
        <v>25</v>
      </c>
      <c r="C14" s="25">
        <f t="shared" si="6"/>
        <v>23.78514811</v>
      </c>
      <c r="D14" s="25">
        <f t="shared" si="6"/>
        <v>21.36788614</v>
      </c>
      <c r="E14" s="25">
        <f t="shared" si="6"/>
        <v>17.27968298</v>
      </c>
      <c r="F14" s="25">
        <f t="shared" si="6"/>
        <v>11.95495276</v>
      </c>
      <c r="G14" s="25">
        <f t="shared" si="6"/>
        <v>6.961215057</v>
      </c>
      <c r="H14" s="25">
        <f t="shared" si="6"/>
        <v>3.52926496</v>
      </c>
      <c r="I14" s="25">
        <f t="shared" si="6"/>
        <v>1.643263632</v>
      </c>
      <c r="J14" s="25">
        <f t="shared" si="6"/>
        <v>0.7322770403</v>
      </c>
      <c r="K14" s="25">
        <f t="shared" si="6"/>
        <v>0.3196912245</v>
      </c>
      <c r="L14" s="25">
        <f t="shared" si="6"/>
        <v>0.1382957321</v>
      </c>
      <c r="M14" s="25">
        <f t="shared" si="6"/>
        <v>0.05958674879</v>
      </c>
      <c r="N14" s="9"/>
      <c r="O14" s="9"/>
      <c r="P14" s="9"/>
      <c r="Q14" s="9"/>
      <c r="R14" s="9"/>
      <c r="S14" s="9"/>
      <c r="T14" s="9"/>
      <c r="U14" s="9"/>
      <c r="V14" s="9"/>
      <c r="W14" s="9"/>
      <c r="X14" s="9"/>
      <c r="Y14" s="9"/>
      <c r="Z14" s="9"/>
      <c r="AA14" s="9"/>
      <c r="AB14" s="9"/>
      <c r="AC14" s="9"/>
      <c r="AD14" s="9"/>
    </row>
    <row r="15">
      <c r="A15" s="6" t="s">
        <v>30</v>
      </c>
      <c r="B15" s="13"/>
      <c r="C15" s="13"/>
      <c r="D15" s="13"/>
      <c r="E15" s="13"/>
      <c r="F15" s="13"/>
      <c r="G15" s="13"/>
      <c r="H15" s="13"/>
      <c r="I15" s="13"/>
      <c r="J15" s="13"/>
      <c r="K15" s="13"/>
      <c r="L15" s="13"/>
      <c r="M15" s="13"/>
      <c r="N15" s="9"/>
      <c r="O15" s="9"/>
      <c r="P15" s="9"/>
      <c r="Q15" s="9"/>
      <c r="R15" s="9"/>
      <c r="S15" s="9"/>
      <c r="T15" s="9"/>
      <c r="U15" s="9"/>
      <c r="V15" s="9"/>
      <c r="W15" s="9"/>
      <c r="X15" s="9"/>
      <c r="Y15" s="9"/>
      <c r="Z15" s="9"/>
      <c r="AA15" s="9"/>
      <c r="AB15" s="9"/>
      <c r="AC15" s="9"/>
      <c r="AD15" s="9"/>
    </row>
    <row r="16">
      <c r="A16" s="10" t="s">
        <v>48</v>
      </c>
      <c r="B16" s="13">
        <f t="shared" ref="B16:M16" si="7">(B9-B13)^2</f>
        <v>0</v>
      </c>
      <c r="C16" s="13">
        <f t="shared" si="7"/>
        <v>0.04616133254</v>
      </c>
      <c r="D16" s="13">
        <f t="shared" si="7"/>
        <v>0.399567938</v>
      </c>
      <c r="E16" s="13">
        <f t="shared" si="7"/>
        <v>0.07822257089</v>
      </c>
      <c r="F16" s="13">
        <f t="shared" si="7"/>
        <v>0.002029254137</v>
      </c>
      <c r="G16" s="13">
        <f t="shared" si="7"/>
        <v>0.001504271839</v>
      </c>
      <c r="H16" s="13">
        <f t="shared" si="7"/>
        <v>0.221591478</v>
      </c>
      <c r="I16" s="13">
        <f t="shared" si="7"/>
        <v>0.1272608365</v>
      </c>
      <c r="J16" s="13">
        <f t="shared" si="7"/>
        <v>0.07167558314</v>
      </c>
      <c r="K16" s="13">
        <f t="shared" si="7"/>
        <v>0.102202479</v>
      </c>
      <c r="L16" s="13">
        <f t="shared" si="7"/>
        <v>0.01912570952</v>
      </c>
      <c r="M16" s="13">
        <f t="shared" si="7"/>
        <v>0.003550580632</v>
      </c>
      <c r="N16" s="9"/>
      <c r="O16" s="9"/>
      <c r="P16" s="9"/>
      <c r="Q16" s="9"/>
      <c r="R16" s="9"/>
      <c r="S16" s="9"/>
      <c r="T16" s="9"/>
      <c r="U16" s="9"/>
      <c r="V16" s="9"/>
      <c r="W16" s="9"/>
      <c r="X16" s="9"/>
      <c r="Y16" s="9"/>
      <c r="Z16" s="9"/>
      <c r="AA16" s="9"/>
      <c r="AB16" s="9"/>
      <c r="AC16" s="9"/>
      <c r="AD16" s="9"/>
    </row>
    <row r="17">
      <c r="A17" s="10"/>
      <c r="B17" s="13">
        <f>sqrt(sum(B16:M16)/(count(B16:M16)-1))</f>
        <v>0.3123069635</v>
      </c>
      <c r="C17" s="19" t="s">
        <v>21</v>
      </c>
      <c r="D17" s="13"/>
      <c r="E17" s="13"/>
      <c r="F17" s="13"/>
      <c r="G17" s="13">
        <f>1-B17^2/var(B9:M9)</f>
        <v>0.999029057</v>
      </c>
      <c r="H17" s="8" t="s">
        <v>49</v>
      </c>
      <c r="I17" s="13"/>
      <c r="J17" s="13"/>
      <c r="K17" s="13"/>
      <c r="L17" s="13"/>
      <c r="M17" s="13"/>
      <c r="N17" s="9"/>
      <c r="O17" s="9"/>
      <c r="P17" s="9"/>
      <c r="Q17" s="9"/>
      <c r="R17" s="9"/>
      <c r="S17" s="9"/>
      <c r="T17" s="9"/>
      <c r="U17" s="9"/>
      <c r="V17" s="9"/>
      <c r="W17" s="9"/>
      <c r="X17" s="9"/>
      <c r="Y17" s="9"/>
      <c r="Z17" s="9"/>
      <c r="AA17" s="9"/>
      <c r="AB17" s="9"/>
      <c r="AC17" s="9"/>
      <c r="AD17" s="9"/>
    </row>
    <row r="18">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row>
    <row r="19">
      <c r="A19" s="2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row>
    <row r="20">
      <c r="A20" s="2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row>
    <row r="21">
      <c r="A21" s="2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row>
    <row r="22">
      <c r="A22" s="2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row>
    <row r="23">
      <c r="A23" s="2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row>
    <row r="24">
      <c r="A24" s="2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row>
    <row r="25">
      <c r="A25" s="2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row>
    <row r="26">
      <c r="A26" s="2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row>
    <row r="27">
      <c r="A27" s="2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row>
    <row r="28">
      <c r="A28" s="2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row>
    <row r="29">
      <c r="A29" s="2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row>
    <row r="30">
      <c r="A30" s="2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row>
    <row r="31">
      <c r="A31" s="2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row>
    <row r="32">
      <c r="A32" s="2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row>
    <row r="33">
      <c r="A33" s="2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row>
    <row r="34">
      <c r="A34" s="2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row>
    <row r="35">
      <c r="A35" s="2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row>
    <row r="36">
      <c r="A36" s="2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row>
    <row r="37">
      <c r="A37" s="29"/>
      <c r="B37" s="9"/>
      <c r="C37" s="9"/>
      <c r="D37" s="9"/>
      <c r="E37" s="9"/>
      <c r="F37" s="9"/>
      <c r="G37" s="9"/>
      <c r="H37" s="9"/>
      <c r="I37" s="9"/>
      <c r="J37" s="9"/>
      <c r="K37" s="9"/>
      <c r="L37" s="9"/>
      <c r="M37" s="9"/>
      <c r="N37" s="9"/>
      <c r="O37" s="9"/>
      <c r="P37" s="10"/>
      <c r="Q37" s="10"/>
      <c r="R37" s="9"/>
      <c r="S37" s="9"/>
      <c r="T37" s="9"/>
      <c r="U37" s="9"/>
      <c r="V37" s="9"/>
      <c r="W37" s="9"/>
      <c r="X37" s="9"/>
      <c r="Y37" s="9"/>
      <c r="Z37" s="9"/>
      <c r="AA37" s="9"/>
      <c r="AB37" s="9"/>
      <c r="AC37" s="9"/>
      <c r="AD37" s="9"/>
    </row>
    <row r="38">
      <c r="A38" s="6" t="s">
        <v>50</v>
      </c>
      <c r="B38" s="9"/>
      <c r="C38" s="9"/>
      <c r="D38" s="32"/>
      <c r="E38" s="33"/>
      <c r="F38" s="9"/>
      <c r="G38" s="9"/>
      <c r="H38" s="9"/>
      <c r="I38" s="9"/>
      <c r="J38" s="9"/>
      <c r="K38" s="9"/>
      <c r="L38" s="9"/>
      <c r="M38" s="9"/>
      <c r="N38" s="9"/>
      <c r="O38" s="9"/>
      <c r="P38" s="34"/>
      <c r="Q38" s="9"/>
      <c r="R38" s="9"/>
      <c r="S38" s="9"/>
      <c r="T38" s="9"/>
      <c r="U38" s="9"/>
      <c r="V38" s="9"/>
      <c r="W38" s="9"/>
      <c r="X38" s="9"/>
      <c r="Y38" s="9"/>
      <c r="Z38" s="9"/>
      <c r="AA38" s="9"/>
      <c r="AB38" s="9"/>
      <c r="AC38" s="9"/>
      <c r="AD38" s="9"/>
    </row>
    <row r="39">
      <c r="A39" s="35" t="s">
        <v>51</v>
      </c>
      <c r="B39" s="11"/>
      <c r="C39" s="9"/>
      <c r="D39" s="13"/>
      <c r="E39" s="9"/>
      <c r="F39" s="9"/>
      <c r="G39" s="9"/>
      <c r="H39" s="9"/>
      <c r="I39" s="9"/>
      <c r="J39" s="9"/>
      <c r="K39" s="9"/>
      <c r="L39" s="9"/>
      <c r="M39" s="9"/>
      <c r="N39" s="9"/>
      <c r="O39" s="9"/>
      <c r="P39" s="9"/>
      <c r="Q39" s="9"/>
      <c r="R39" s="9"/>
      <c r="S39" s="9"/>
      <c r="T39" s="9"/>
      <c r="U39" s="9"/>
      <c r="V39" s="9"/>
      <c r="W39" s="9"/>
      <c r="X39" s="9"/>
      <c r="Y39" s="9"/>
      <c r="Z39" s="9"/>
      <c r="AA39" s="9"/>
      <c r="AB39" s="9"/>
      <c r="AC39" s="9"/>
      <c r="AD39" s="9"/>
    </row>
    <row r="40">
      <c r="A40" s="59" t="s">
        <v>33</v>
      </c>
      <c r="B40" s="42">
        <f t="shared" ref="B40:B41" si="8">E3</f>
        <v>0.0325</v>
      </c>
      <c r="C40" s="60" t="s">
        <v>105</v>
      </c>
      <c r="D40" s="13"/>
      <c r="E40" s="13"/>
      <c r="F40" s="13"/>
      <c r="G40" s="13"/>
      <c r="H40" s="13"/>
      <c r="I40" s="13"/>
      <c r="J40" s="13"/>
      <c r="K40" s="13"/>
      <c r="L40" s="13"/>
      <c r="M40" s="13"/>
      <c r="N40" s="13"/>
      <c r="O40" s="9"/>
      <c r="P40" s="9"/>
      <c r="Q40" s="9"/>
      <c r="R40" s="9"/>
      <c r="S40" s="9"/>
      <c r="T40" s="9"/>
      <c r="U40" s="9"/>
      <c r="V40" s="9"/>
      <c r="W40" s="9"/>
      <c r="X40" s="9"/>
      <c r="Y40" s="9"/>
      <c r="Z40" s="9"/>
      <c r="AA40" s="9"/>
      <c r="AB40" s="9"/>
      <c r="AC40" s="9"/>
      <c r="AD40" s="9"/>
    </row>
    <row r="41">
      <c r="A41" s="23" t="s">
        <v>103</v>
      </c>
      <c r="B41" s="13">
        <f t="shared" si="8"/>
        <v>26</v>
      </c>
      <c r="C41" s="21" t="s">
        <v>106</v>
      </c>
      <c r="D41" s="11"/>
      <c r="E41" s="13"/>
      <c r="F41" s="11"/>
      <c r="G41" s="11"/>
      <c r="H41" s="11"/>
      <c r="I41" s="11"/>
      <c r="J41" s="11"/>
      <c r="K41" s="11"/>
      <c r="L41" s="11"/>
      <c r="M41" s="13"/>
      <c r="N41" s="13"/>
      <c r="O41" s="9"/>
      <c r="P41" s="13"/>
      <c r="Q41" s="9"/>
      <c r="R41" s="9"/>
      <c r="S41" s="9"/>
      <c r="T41" s="9"/>
      <c r="U41" s="9"/>
      <c r="V41" s="9"/>
      <c r="W41" s="9"/>
      <c r="X41" s="9"/>
      <c r="Y41" s="9"/>
      <c r="Z41" s="9"/>
      <c r="AA41" s="9"/>
      <c r="AB41" s="9"/>
      <c r="AC41" s="9"/>
      <c r="AD41" s="9"/>
    </row>
    <row r="42">
      <c r="A42" s="35" t="s">
        <v>122</v>
      </c>
      <c r="B42" s="13"/>
      <c r="C42" s="13"/>
      <c r="D42" s="13"/>
      <c r="E42" s="13"/>
      <c r="F42" s="13"/>
      <c r="G42" s="13"/>
      <c r="H42" s="13"/>
      <c r="I42" s="13"/>
      <c r="J42" s="13"/>
      <c r="K42" s="13"/>
      <c r="L42" s="13"/>
      <c r="M42" s="13"/>
      <c r="N42" s="13"/>
      <c r="O42" s="9"/>
      <c r="P42" s="13"/>
      <c r="Q42" s="9"/>
      <c r="R42" s="9"/>
      <c r="S42" s="9"/>
      <c r="T42" s="9"/>
      <c r="U42" s="9"/>
      <c r="V42" s="9"/>
      <c r="W42" s="9"/>
      <c r="X42" s="9"/>
      <c r="Y42" s="9"/>
      <c r="Z42" s="9"/>
      <c r="AA42" s="9"/>
      <c r="AB42" s="9"/>
      <c r="AC42" s="9"/>
      <c r="AD42" s="9"/>
    </row>
    <row r="43">
      <c r="A43" s="18" t="s">
        <v>107</v>
      </c>
      <c r="B43" s="31">
        <v>0.745</v>
      </c>
      <c r="C43" s="21" t="s">
        <v>108</v>
      </c>
      <c r="D43" s="4">
        <v>-0.0292</v>
      </c>
      <c r="E43" s="21" t="s">
        <v>109</v>
      </c>
      <c r="F43" s="37">
        <v>0.98</v>
      </c>
      <c r="G43" s="21" t="s">
        <v>57</v>
      </c>
      <c r="H43" s="17"/>
      <c r="I43" s="17"/>
      <c r="J43" s="17"/>
      <c r="K43" s="17"/>
      <c r="L43" s="17"/>
      <c r="M43" s="17"/>
      <c r="N43" s="9"/>
      <c r="O43" s="9"/>
      <c r="P43" s="9"/>
      <c r="Q43" s="9"/>
      <c r="R43" s="9"/>
      <c r="S43" s="9"/>
      <c r="T43" s="9"/>
      <c r="U43" s="9"/>
      <c r="V43" s="9"/>
      <c r="W43" s="9"/>
      <c r="X43" s="9"/>
      <c r="Y43" s="9"/>
      <c r="Z43" s="9"/>
      <c r="AA43" s="9"/>
      <c r="AB43" s="9"/>
      <c r="AC43" s="9"/>
    </row>
    <row r="44">
      <c r="A44" s="23" t="s">
        <v>58</v>
      </c>
      <c r="B44" s="13"/>
      <c r="C44" s="13"/>
      <c r="D44" s="13"/>
      <c r="E44" s="13"/>
      <c r="F44" s="13"/>
      <c r="G44" s="13"/>
      <c r="H44" s="13"/>
      <c r="I44" s="13"/>
      <c r="J44" s="13"/>
      <c r="K44" s="13"/>
      <c r="L44" s="13"/>
      <c r="M44" s="13"/>
      <c r="N44" s="13"/>
      <c r="O44" s="9"/>
      <c r="P44" s="13"/>
      <c r="Q44" s="9"/>
      <c r="R44" s="9"/>
      <c r="S44" s="9"/>
      <c r="T44" s="9"/>
      <c r="U44" s="9"/>
      <c r="V44" s="9"/>
      <c r="W44" s="9"/>
      <c r="X44" s="9"/>
      <c r="Y44" s="9"/>
      <c r="Z44" s="9"/>
      <c r="AA44" s="9"/>
      <c r="AB44" s="9"/>
      <c r="AC44" s="9"/>
      <c r="AD44" s="9"/>
    </row>
    <row r="45">
      <c r="A45" s="23" t="s">
        <v>59</v>
      </c>
      <c r="B45" s="13"/>
      <c r="C45" s="13"/>
      <c r="D45" s="13"/>
      <c r="E45" s="13"/>
      <c r="F45" s="13"/>
      <c r="G45" s="13"/>
      <c r="H45" s="13"/>
      <c r="I45" s="13"/>
      <c r="J45" s="13"/>
      <c r="K45" s="13"/>
      <c r="L45" s="13"/>
      <c r="M45" s="13"/>
      <c r="N45" s="13"/>
      <c r="O45" s="9"/>
      <c r="P45" s="13"/>
      <c r="Q45" s="9"/>
      <c r="R45" s="9"/>
      <c r="S45" s="9"/>
      <c r="T45" s="9"/>
      <c r="U45" s="9"/>
      <c r="V45" s="9"/>
      <c r="W45" s="9"/>
      <c r="X45" s="9"/>
      <c r="Y45" s="9"/>
      <c r="Z45" s="9"/>
      <c r="AA45" s="9"/>
      <c r="AB45" s="9"/>
      <c r="AC45" s="9"/>
      <c r="AD45" s="9"/>
    </row>
    <row r="46">
      <c r="A46" s="38" t="s">
        <v>120</v>
      </c>
      <c r="B46" s="5"/>
      <c r="C46" s="12"/>
      <c r="D46" s="12"/>
      <c r="E46" s="12"/>
      <c r="F46" s="12"/>
      <c r="G46" s="12"/>
      <c r="H46" s="12"/>
      <c r="I46" s="12"/>
      <c r="J46" s="12"/>
      <c r="K46" s="12"/>
      <c r="L46" s="12"/>
      <c r="M46" s="12"/>
      <c r="N46" s="12"/>
      <c r="O46" s="24"/>
      <c r="P46" s="12"/>
      <c r="Q46" s="24"/>
      <c r="R46" s="24"/>
      <c r="S46" s="24"/>
      <c r="T46" s="24"/>
      <c r="U46" s="24"/>
      <c r="V46" s="24"/>
      <c r="W46" s="24"/>
      <c r="X46" s="24"/>
      <c r="Y46" s="24"/>
      <c r="Z46" s="24"/>
      <c r="AA46" s="24"/>
      <c r="AB46" s="24"/>
      <c r="AC46" s="24"/>
      <c r="AD46" s="24"/>
    </row>
    <row r="47">
      <c r="A47" s="35" t="s">
        <v>123</v>
      </c>
      <c r="B47" s="2"/>
      <c r="C47" s="13"/>
      <c r="D47" s="13"/>
      <c r="E47" s="13"/>
      <c r="F47" s="13"/>
      <c r="G47" s="13"/>
      <c r="H47" s="13"/>
      <c r="I47" s="13"/>
      <c r="J47" s="13"/>
      <c r="K47" s="13"/>
      <c r="L47" s="13"/>
      <c r="M47" s="13"/>
      <c r="N47" s="13"/>
      <c r="O47" s="9"/>
      <c r="P47" s="13"/>
      <c r="Q47" s="9"/>
      <c r="R47" s="9"/>
      <c r="S47" s="9"/>
      <c r="T47" s="9"/>
      <c r="U47" s="9"/>
      <c r="V47" s="9"/>
      <c r="W47" s="9"/>
      <c r="X47" s="9"/>
      <c r="Y47" s="9"/>
      <c r="Z47" s="9"/>
      <c r="AA47" s="9"/>
      <c r="AB47" s="9"/>
      <c r="AC47" s="9"/>
      <c r="AD47" s="9"/>
    </row>
    <row r="48">
      <c r="A48" s="39">
        <f>B17</f>
        <v>0.3123069635</v>
      </c>
      <c r="B48" s="40" t="s">
        <v>21</v>
      </c>
      <c r="C48" s="41"/>
      <c r="D48" s="39"/>
      <c r="E48" s="42">
        <f>G17</f>
        <v>0.999029057</v>
      </c>
      <c r="F48" s="43" t="s">
        <v>49</v>
      </c>
      <c r="G48" s="41"/>
      <c r="H48" s="41"/>
      <c r="I48" s="39"/>
      <c r="J48" s="39"/>
      <c r="K48" s="39"/>
      <c r="L48" s="44"/>
      <c r="M48" s="44"/>
      <c r="N48" s="44"/>
      <c r="O48" s="44"/>
      <c r="P48" s="44"/>
      <c r="Q48" s="44"/>
      <c r="R48" s="44"/>
      <c r="S48" s="44"/>
      <c r="T48" s="44"/>
      <c r="U48" s="44"/>
      <c r="V48" s="44"/>
      <c r="W48" s="44"/>
      <c r="X48" s="44"/>
      <c r="Y48" s="44"/>
      <c r="Z48" s="44"/>
      <c r="AA48" s="44"/>
      <c r="AB48" s="44"/>
    </row>
    <row r="49">
      <c r="A49" s="45" t="s">
        <v>111</v>
      </c>
      <c r="B49" s="46"/>
      <c r="C49" s="46"/>
      <c r="D49" s="46"/>
      <c r="E49" s="46"/>
      <c r="F49" s="46"/>
      <c r="G49" s="46"/>
      <c r="H49" s="46"/>
      <c r="I49" s="46"/>
      <c r="J49" s="46"/>
      <c r="K49" s="46"/>
      <c r="L49" s="46"/>
      <c r="M49" s="46"/>
      <c r="N49" s="9"/>
      <c r="O49" s="9"/>
      <c r="P49" s="9"/>
      <c r="Q49" s="9"/>
      <c r="R49" s="9"/>
      <c r="S49" s="9"/>
      <c r="T49" s="9"/>
      <c r="U49" s="9"/>
      <c r="V49" s="9"/>
      <c r="W49" s="9"/>
      <c r="X49" s="9"/>
      <c r="Y49" s="9"/>
      <c r="Z49" s="9"/>
      <c r="AA49" s="9"/>
      <c r="AB49" s="9"/>
      <c r="AC49" s="9"/>
      <c r="AD49" s="9"/>
    </row>
    <row r="50">
      <c r="A50" s="23" t="s">
        <v>63</v>
      </c>
      <c r="B50" s="46"/>
      <c r="C50" s="46"/>
      <c r="D50" s="46"/>
      <c r="E50" s="46"/>
      <c r="F50" s="46"/>
      <c r="G50" s="46"/>
      <c r="H50" s="46"/>
      <c r="I50" s="46"/>
      <c r="J50" s="46"/>
      <c r="K50" s="46"/>
      <c r="L50" s="46"/>
      <c r="M50" s="46"/>
      <c r="N50" s="9"/>
      <c r="O50" s="9"/>
      <c r="P50" s="9"/>
      <c r="Q50" s="9"/>
      <c r="R50" s="9"/>
      <c r="S50" s="9"/>
      <c r="T50" s="9"/>
      <c r="U50" s="9"/>
      <c r="V50" s="9"/>
      <c r="W50" s="9"/>
      <c r="X50" s="9"/>
      <c r="Y50" s="9"/>
      <c r="Z50" s="9"/>
      <c r="AA50" s="9"/>
      <c r="AB50" s="9"/>
      <c r="AC50" s="9"/>
      <c r="AD50" s="9"/>
    </row>
    <row r="51">
      <c r="A51" s="47" t="s">
        <v>116</v>
      </c>
      <c r="B51" s="48"/>
      <c r="C51" s="48"/>
      <c r="D51" s="48"/>
      <c r="E51" s="48"/>
      <c r="F51" s="48"/>
      <c r="G51" s="48"/>
      <c r="H51" s="48"/>
      <c r="I51" s="48"/>
      <c r="J51" s="48"/>
      <c r="K51" s="48"/>
      <c r="L51" s="48"/>
      <c r="M51" s="48"/>
      <c r="N51" s="24"/>
      <c r="O51" s="24"/>
      <c r="P51" s="24"/>
      <c r="Q51" s="24"/>
      <c r="R51" s="24"/>
      <c r="S51" s="24"/>
      <c r="T51" s="24"/>
      <c r="U51" s="24"/>
      <c r="V51" s="24"/>
      <c r="W51" s="24"/>
      <c r="X51" s="24"/>
      <c r="Y51" s="24"/>
      <c r="Z51" s="24"/>
      <c r="AA51" s="24"/>
      <c r="AB51" s="24"/>
      <c r="AC51" s="24"/>
      <c r="AD51" s="24"/>
    </row>
    <row r="52">
      <c r="A52" s="49"/>
      <c r="B52" s="49"/>
      <c r="C52" s="49"/>
      <c r="D52" s="49"/>
      <c r="E52" s="49"/>
      <c r="F52" s="49"/>
      <c r="G52" s="49"/>
      <c r="H52" s="49"/>
      <c r="I52" s="49"/>
      <c r="J52" s="49"/>
      <c r="K52" s="49"/>
      <c r="L52" s="49"/>
      <c r="M52" s="49"/>
      <c r="N52" s="9"/>
      <c r="O52" s="9"/>
      <c r="P52" s="9"/>
      <c r="Q52" s="9"/>
      <c r="R52" s="9"/>
      <c r="S52" s="9"/>
      <c r="T52" s="9"/>
      <c r="U52" s="9"/>
      <c r="V52" s="9"/>
      <c r="W52" s="9"/>
      <c r="X52" s="9"/>
      <c r="Y52" s="9"/>
      <c r="Z52" s="9"/>
      <c r="AA52" s="9"/>
      <c r="AB52" s="9"/>
      <c r="AC52" s="9"/>
      <c r="AD52" s="9"/>
    </row>
    <row r="53">
      <c r="A53" s="6"/>
      <c r="B53" s="46"/>
      <c r="C53" s="46"/>
      <c r="D53" s="46"/>
      <c r="E53" s="46"/>
      <c r="F53" s="46"/>
      <c r="G53" s="46"/>
      <c r="H53" s="46"/>
      <c r="I53" s="46"/>
      <c r="J53" s="46"/>
      <c r="K53" s="46"/>
      <c r="L53" s="46"/>
      <c r="M53" s="46"/>
      <c r="N53" s="9"/>
      <c r="O53" s="9"/>
      <c r="P53" s="9"/>
      <c r="Q53" s="9"/>
      <c r="R53" s="9"/>
      <c r="S53" s="9"/>
      <c r="T53" s="9"/>
      <c r="U53" s="9"/>
      <c r="V53" s="9"/>
      <c r="W53" s="9"/>
      <c r="X53" s="9"/>
      <c r="Y53" s="9"/>
      <c r="Z53" s="9"/>
      <c r="AA53" s="9"/>
      <c r="AB53" s="9"/>
      <c r="AC53" s="9"/>
      <c r="AD53" s="9"/>
    </row>
    <row r="54">
      <c r="A54" s="63" t="s">
        <v>124</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row>
    <row r="55">
      <c r="A55" s="34"/>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c r="A56" s="34"/>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row>
    <row r="57">
      <c r="A57" s="34"/>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row>
    <row r="58">
      <c r="A58" s="34"/>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row>
    <row r="59">
      <c r="A59" s="34"/>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row>
    <row r="60">
      <c r="A60" s="34"/>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row>
    <row r="20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row>
    <row r="2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row>
    <row r="203">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row>
    <row r="204">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row>
    <row r="20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row>
    <row r="206">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row>
    <row r="207">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row>
    <row r="208">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row>
    <row r="209">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row>
    <row r="210">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row>
    <row r="21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row>
    <row r="21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row>
    <row r="213">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row>
    <row r="214">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row>
    <row r="21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row>
    <row r="216">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row>
    <row r="217">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row>
    <row r="218">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row>
    <row r="219">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row>
    <row r="220">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row>
    <row r="22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row>
    <row r="22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row>
    <row r="223">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row>
    <row r="224">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row>
    <row r="2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row>
    <row r="226">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row>
    <row r="227">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row>
    <row r="228">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row>
    <row r="229">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row>
    <row r="230">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row>
    <row r="23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row>
    <row r="23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row>
    <row r="233">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row>
    <row r="234">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row>
    <row r="23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row>
    <row r="23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row>
    <row r="237">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row>
    <row r="238">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row>
    <row r="239">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row>
    <row r="240">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row>
    <row r="24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row>
    <row r="24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row>
    <row r="243">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row>
    <row r="244">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row>
    <row r="24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row>
    <row r="24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row>
    <row r="247">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row>
    <row r="248">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row>
    <row r="249">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row>
    <row r="250">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row>
    <row r="25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row>
    <row r="25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row>
    <row r="253">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row>
    <row r="254">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row>
    <row r="25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row>
    <row r="256">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row>
    <row r="257">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row>
    <row r="258">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row>
    <row r="259">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row>
    <row r="260">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row>
    <row r="26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row>
    <row r="26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row>
    <row r="263">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row>
    <row r="264">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row>
    <row r="26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row>
    <row r="266">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row>
    <row r="267">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row>
    <row r="268">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row>
    <row r="269">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row>
    <row r="270">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row>
    <row r="27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row>
    <row r="27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row>
    <row r="273">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row>
    <row r="274">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row>
    <row r="27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row>
    <row r="276">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row>
    <row r="277">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row>
    <row r="278">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row>
    <row r="279">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row>
    <row r="280">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row>
    <row r="28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row>
    <row r="28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row>
    <row r="283">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row>
    <row r="284">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row>
    <row r="28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row>
    <row r="286">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row>
    <row r="287">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row>
    <row r="288">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row>
    <row r="289">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row>
    <row r="290">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row>
    <row r="29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row>
    <row r="29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row>
    <row r="293">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row>
    <row r="294">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row>
    <row r="29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row>
    <row r="296">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row>
    <row r="297">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row>
    <row r="298">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row>
    <row r="299">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row>
    <row r="300">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row>
    <row r="30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row>
    <row r="3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row>
    <row r="303">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row>
    <row r="304">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row>
    <row r="30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row>
    <row r="306">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row>
    <row r="307">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row>
    <row r="308">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row>
    <row r="309">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row>
    <row r="310">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row>
    <row r="31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row>
    <row r="31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row>
    <row r="313">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row>
    <row r="314">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row>
    <row r="31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row>
    <row r="316">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row>
    <row r="317">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row>
    <row r="318">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row>
    <row r="319">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row>
    <row r="320">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row>
    <row r="32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row>
    <row r="32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row>
    <row r="323">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row>
    <row r="324">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row>
    <row r="3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row>
    <row r="326">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row>
    <row r="327">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row>
    <row r="328">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row>
    <row r="329">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row>
    <row r="330">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row>
    <row r="33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row>
    <row r="33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row>
    <row r="333">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row>
    <row r="334">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row>
    <row r="33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row>
    <row r="336">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row>
    <row r="337">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row>
    <row r="338">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row>
    <row r="339">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row>
    <row r="340">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row>
    <row r="34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row>
    <row r="34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row>
    <row r="343">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row>
    <row r="344">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row>
    <row r="34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row>
    <row r="346">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row>
    <row r="347">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row>
    <row r="348">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row>
    <row r="349">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row>
    <row r="350">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row>
    <row r="35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row>
    <row r="35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row>
    <row r="353">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row>
    <row r="354">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row>
    <row r="35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row>
    <row r="356">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row>
    <row r="357">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row>
    <row r="358">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row>
    <row r="359">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row>
    <row r="360">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row>
    <row r="36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row>
    <row r="36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row>
    <row r="363">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row>
    <row r="364">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row>
    <row r="36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row>
    <row r="366">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row>
    <row r="367">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row>
    <row r="368">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row>
    <row r="369">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row>
    <row r="370">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row>
    <row r="37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row>
    <row r="37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row>
    <row r="373">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row>
    <row r="374">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row>
    <row r="37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row>
    <row r="376">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row>
    <row r="377">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row>
    <row r="378">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row>
    <row r="379">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row>
    <row r="380">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row>
    <row r="38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row>
    <row r="38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row>
    <row r="383">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row>
    <row r="384">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row>
    <row r="38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row>
    <row r="386">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row>
    <row r="387">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row>
    <row r="388">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row>
    <row r="389">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row>
    <row r="390">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row>
    <row r="39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row>
    <row r="39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row>
    <row r="393">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row>
    <row r="394">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row>
    <row r="39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row>
    <row r="396">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row>
    <row r="397">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row>
    <row r="398">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row>
    <row r="399">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row>
    <row r="400">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row>
    <row r="40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row>
    <row r="4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row>
    <row r="403">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row>
    <row r="404">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row>
    <row r="40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row>
    <row r="406">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row>
    <row r="407">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row>
    <row r="408">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row>
    <row r="409">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row>
    <row r="410">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row>
    <row r="41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row>
    <row r="41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row>
    <row r="413">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row>
    <row r="414">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row>
    <row r="41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row>
    <row r="416">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row>
    <row r="417">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row>
    <row r="418">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row>
    <row r="419">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row>
    <row r="420">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row>
    <row r="42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row>
    <row r="42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row>
    <row r="423">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row>
    <row r="424">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row>
    <row r="4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row>
    <row r="426">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row>
    <row r="427">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row>
    <row r="428">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row>
    <row r="429">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row>
    <row r="430">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row>
    <row r="43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row>
    <row r="43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row>
    <row r="433">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row>
    <row r="434">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row>
    <row r="43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row>
    <row r="436">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row>
    <row r="437">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row>
    <row r="438">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row>
    <row r="439">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row>
    <row r="440">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row>
    <row r="44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row>
    <row r="44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row>
    <row r="443">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row>
    <row r="444">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row>
    <row r="44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row>
    <row r="446">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row>
    <row r="447">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row>
    <row r="448">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row>
    <row r="449">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row>
    <row r="450">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row>
    <row r="45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row>
    <row r="45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row>
    <row r="453">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row>
    <row r="454">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row>
    <row r="45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row>
    <row r="456">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row>
    <row r="457">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row>
    <row r="458">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row>
    <row r="459">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row>
    <row r="460">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row>
    <row r="46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row>
    <row r="46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row>
    <row r="463">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row>
    <row r="464">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row>
    <row r="46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row>
    <row r="466">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row>
    <row r="467">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row>
    <row r="468">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row>
    <row r="469">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row>
    <row r="470">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row>
    <row r="47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row>
    <row r="47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row>
    <row r="473">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row>
    <row r="474">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row>
    <row r="47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row>
    <row r="476">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row>
    <row r="477">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row>
    <row r="478">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row>
    <row r="479">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row>
    <row r="480">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row>
    <row r="48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row>
    <row r="48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row>
    <row r="483">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row>
    <row r="484">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row>
    <row r="48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row>
    <row r="486">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row>
    <row r="487">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row>
    <row r="488">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row>
    <row r="489">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row>
    <row r="490">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row>
    <row r="49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row>
    <row r="49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row>
    <row r="493">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row>
    <row r="494">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row>
    <row r="49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row>
    <row r="496">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row>
    <row r="497">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row>
    <row r="498">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row>
    <row r="499">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row>
    <row r="500">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row>
    <row r="50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row>
    <row r="5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row>
    <row r="503">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row>
    <row r="504">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row>
    <row r="50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row>
    <row r="506">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row>
    <row r="507">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row>
    <row r="508">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row>
    <row r="509">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row>
    <row r="510">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row>
    <row r="51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row>
    <row r="51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row>
    <row r="513">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row>
    <row r="514">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row>
    <row r="51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row>
    <row r="516">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row>
    <row r="517">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row>
    <row r="518">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row>
    <row r="519">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row>
    <row r="520">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row>
    <row r="52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row>
    <row r="52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row>
    <row r="523">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row>
    <row r="524">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row>
    <row r="5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row>
    <row r="526">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row>
    <row r="527">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row>
    <row r="528">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row>
    <row r="529">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row>
    <row r="530">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row>
    <row r="53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row>
    <row r="53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row>
    <row r="533">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row>
    <row r="534">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row>
    <row r="53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row>
    <row r="536">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row>
    <row r="537">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row>
    <row r="538">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row>
    <row r="539">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row>
    <row r="540">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row>
    <row r="54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row>
    <row r="54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row>
    <row r="543">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row>
    <row r="544">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row>
    <row r="54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row>
    <row r="546">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row>
    <row r="547">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row>
    <row r="548">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row>
    <row r="549">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row>
    <row r="550">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row>
    <row r="55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row>
    <row r="55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row>
    <row r="553">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row>
    <row r="554">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row>
    <row r="55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row>
    <row r="556">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row>
    <row r="557">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row>
    <row r="558">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row>
    <row r="559">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row>
    <row r="560">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row>
    <row r="56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row>
    <row r="56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row>
    <row r="563">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row>
    <row r="564">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row>
    <row r="56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row>
    <row r="566">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row>
    <row r="567">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row>
    <row r="568">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row>
    <row r="569">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row>
    <row r="570">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row>
    <row r="57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row>
    <row r="57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row>
    <row r="573">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row>
    <row r="574">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row>
    <row r="57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row>
    <row r="576">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row>
    <row r="577">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row>
    <row r="578">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row>
    <row r="579">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row>
    <row r="580">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row>
    <row r="58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row>
    <row r="58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row>
    <row r="583">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row>
    <row r="584">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row>
    <row r="58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row>
    <row r="586">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row>
    <row r="587">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row>
    <row r="588">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row>
    <row r="589">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row>
    <row r="590">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row>
    <row r="59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row>
    <row r="59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row>
    <row r="593">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row>
    <row r="594">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row>
    <row r="59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row>
    <row r="596">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row>
    <row r="597">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row>
    <row r="598">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row>
    <row r="599">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row>
    <row r="600">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row>
    <row r="60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row>
    <row r="6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row>
    <row r="603">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row>
    <row r="604">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row>
    <row r="60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row>
    <row r="606">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row>
    <row r="607">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row>
    <row r="608">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row>
    <row r="609">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row>
    <row r="610">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row>
    <row r="61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row>
    <row r="61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row>
    <row r="613">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row>
    <row r="614">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row>
    <row r="61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row>
    <row r="616">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row>
    <row r="617">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row>
    <row r="618">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row>
    <row r="619">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row>
    <row r="620">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row>
    <row r="62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row>
    <row r="62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row>
    <row r="623">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row>
    <row r="624">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row>
    <row r="6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row>
    <row r="626">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row>
    <row r="627">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row>
    <row r="628">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row>
    <row r="629">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row>
    <row r="630">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row>
    <row r="63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row>
    <row r="63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row>
    <row r="633">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row>
    <row r="634">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row>
    <row r="63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row>
    <row r="636">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row>
    <row r="637">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row>
    <row r="638">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row>
    <row r="639">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row>
    <row r="640">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row>
    <row r="64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row>
    <row r="64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row>
    <row r="643">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row>
    <row r="644">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row>
    <row r="64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row>
    <row r="646">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row>
    <row r="647">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row>
    <row r="648">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row>
    <row r="649">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row>
    <row r="650">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row>
    <row r="65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row>
    <row r="65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row>
    <row r="653">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row>
    <row r="654">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row>
    <row r="65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row>
    <row r="656">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row>
    <row r="657">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row>
    <row r="658">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row>
    <row r="659">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row>
    <row r="660">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row>
    <row r="66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row>
    <row r="66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row>
    <row r="663">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row>
    <row r="664">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row>
    <row r="66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row>
    <row r="666">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row>
    <row r="667">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row>
    <row r="668">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row>
    <row r="669">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row>
    <row r="670">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row>
    <row r="67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row>
    <row r="67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row>
    <row r="673">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row>
    <row r="674">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row>
    <row r="67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row>
    <row r="676">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row>
    <row r="677">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row>
    <row r="678">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row>
    <row r="679">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row>
    <row r="680">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row>
    <row r="68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row>
    <row r="68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row>
    <row r="683">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row>
    <row r="684">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row>
    <row r="68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row>
    <row r="686">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row>
    <row r="687">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row>
    <row r="688">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row>
    <row r="689">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row>
    <row r="690">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row>
    <row r="69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row>
    <row r="69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row>
    <row r="693">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row>
    <row r="694">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row>
    <row r="69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row>
    <row r="696">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row>
    <row r="697">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row>
    <row r="698">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row>
    <row r="699">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row>
    <row r="700">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row>
    <row r="70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row>
    <row r="7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row>
    <row r="703">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row>
    <row r="704">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row>
    <row r="70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row>
    <row r="706">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row>
    <row r="707">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row>
    <row r="708">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row>
    <row r="709">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row>
    <row r="710">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row>
    <row r="71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row>
    <row r="71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row>
    <row r="713">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row>
    <row r="714">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row>
    <row r="71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row>
    <row r="716">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row>
    <row r="717">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row>
    <row r="718">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row>
    <row r="719">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row>
    <row r="720">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row>
    <row r="72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row>
    <row r="72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row>
    <row r="723">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row>
    <row r="724">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row>
    <row r="7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row>
    <row r="726">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row>
    <row r="727">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row>
    <row r="728">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row>
    <row r="729">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row>
    <row r="730">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row>
    <row r="73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row>
    <row r="73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row>
    <row r="733">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row>
    <row r="734">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row>
    <row r="73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row>
    <row r="736">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row>
    <row r="737">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row>
    <row r="738">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row>
    <row r="739">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row>
    <row r="740">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row>
    <row r="74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row>
    <row r="74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row>
    <row r="743">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row>
    <row r="744">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row>
    <row r="74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row>
    <row r="746">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row>
    <row r="747">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row>
    <row r="748">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row>
    <row r="749">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row>
    <row r="750">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row>
    <row r="75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row>
    <row r="75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row>
    <row r="753">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row>
    <row r="754">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row>
    <row r="75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row>
    <row r="756">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row>
    <row r="757">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row>
    <row r="758">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row>
    <row r="759">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row>
    <row r="760">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row>
    <row r="76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row>
    <row r="76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row>
    <row r="763">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row>
    <row r="764">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row>
    <row r="76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row>
    <row r="766">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row>
    <row r="767">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row>
    <row r="768">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row>
    <row r="769">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row>
    <row r="770">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row>
    <row r="77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row>
    <row r="77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row>
    <row r="773">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row>
    <row r="774">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row>
    <row r="77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row>
    <row r="776">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row>
    <row r="777">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row>
    <row r="778">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row>
    <row r="779">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row>
    <row r="780">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row>
    <row r="78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row>
    <row r="78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row>
    <row r="783">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row>
    <row r="784">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row>
    <row r="78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row>
    <row r="786">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row>
    <row r="787">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row>
    <row r="788">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row>
    <row r="789">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row>
    <row r="790">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row>
    <row r="79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row>
    <row r="79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row>
    <row r="793">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row>
    <row r="794">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row>
    <row r="79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row>
    <row r="796">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row>
    <row r="797">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row>
    <row r="798">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row>
    <row r="799">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row>
    <row r="800">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row>
    <row r="80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row>
    <row r="8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row>
    <row r="803">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row>
    <row r="804">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row>
    <row r="80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row>
    <row r="806">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row>
    <row r="807">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row>
    <row r="808">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row>
    <row r="809">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row>
    <row r="810">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row>
    <row r="81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row>
    <row r="81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row>
    <row r="813">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row>
    <row r="814">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row>
    <row r="81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row>
    <row r="816">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row>
    <row r="817">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row>
    <row r="818">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row>
    <row r="819">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row>
    <row r="820">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row>
    <row r="82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row>
    <row r="82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row>
    <row r="823">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row>
    <row r="824">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row>
    <row r="8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row>
    <row r="826">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row>
    <row r="827">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row>
    <row r="828">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row>
    <row r="829">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row>
    <row r="830">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row>
    <row r="83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row>
    <row r="83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row>
    <row r="833">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row>
    <row r="834">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row>
    <row r="83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row>
    <row r="836">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row>
    <row r="837">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row>
    <row r="838">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row>
    <row r="839">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row>
    <row r="840">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row>
    <row r="84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row>
    <row r="84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row>
    <row r="843">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row>
    <row r="844">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row>
    <row r="84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row>
    <row r="846">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row>
    <row r="847">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row>
    <row r="848">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row>
    <row r="849">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row>
    <row r="850">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row>
    <row r="85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row>
    <row r="85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row>
    <row r="853">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row>
    <row r="854">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row>
    <row r="85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row>
    <row r="856">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row>
    <row r="857">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row>
    <row r="858">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row>
    <row r="859">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row>
    <row r="860">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row>
    <row r="86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row>
    <row r="86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row>
    <row r="863">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row>
    <row r="864">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row>
    <row r="86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row>
    <row r="866">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row>
    <row r="867">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row>
    <row r="868">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row>
    <row r="869">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row>
    <row r="870">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row>
    <row r="87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row>
    <row r="87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row>
    <row r="873">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row>
    <row r="874">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row>
    <row r="87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row>
    <row r="876">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row>
    <row r="877">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row>
    <row r="878">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row>
    <row r="879">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row>
    <row r="880">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row>
    <row r="88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row>
    <row r="88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row>
    <row r="883">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row>
    <row r="884">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row>
    <row r="88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row>
    <row r="886">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row>
    <row r="887">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row>
    <row r="888">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row>
    <row r="889">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row>
    <row r="890">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row>
    <row r="89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row>
    <row r="89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row>
    <row r="893">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row>
    <row r="894">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row>
    <row r="89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row>
    <row r="896">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row>
    <row r="897">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row>
    <row r="898">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row>
    <row r="899">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row>
    <row r="900">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row>
    <row r="90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row>
    <row r="9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row>
    <row r="903">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row>
    <row r="904">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row>
    <row r="90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row>
    <row r="906">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row>
    <row r="907">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row>
    <row r="908">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row>
    <row r="909">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row>
    <row r="910">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row>
    <row r="91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row>
    <row r="91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row>
    <row r="913">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row>
    <row r="914">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row>
    <row r="91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row>
    <row r="916">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row>
    <row r="917">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row>
    <row r="918">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row>
    <row r="919">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row>
    <row r="920">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row>
    <row r="92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row>
    <row r="92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row>
    <row r="923">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row>
    <row r="924">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row>
    <row r="9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row>
    <row r="926">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row>
    <row r="927">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row>
    <row r="928">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row>
    <row r="929">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row>
    <row r="930">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row>
    <row r="93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row>
    <row r="93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row>
    <row r="933">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row>
    <row r="934">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row>
    <row r="93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row>
    <row r="936">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row>
    <row r="937">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row>
    <row r="938">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row>
    <row r="939">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row>
    <row r="940">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row>
    <row r="94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row>
    <row r="94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row>
    <row r="943">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row>
    <row r="944">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row>
    <row r="94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row>
    <row r="946">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row>
    <row r="947">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row>
    <row r="948">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row>
    <row r="949">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row>
    <row r="950">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row>
    <row r="95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row>
    <row r="95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row>
    <row r="953">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row>
    <row r="954">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row>
    <row r="95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row>
    <row r="956">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row>
    <row r="957">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row>
    <row r="958">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row>
    <row r="959">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row>
    <row r="960">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row>
    <row r="96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row>
    <row r="96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row>
    <row r="963">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row>
    <row r="964">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row>
    <row r="96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row>
    <row r="966">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row>
    <row r="967">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row>
    <row r="968">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row>
    <row r="969">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row>
    <row r="970">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row>
    <row r="97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row>
    <row r="97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row>
    <row r="973">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row>
    <row r="974">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row>
    <row r="97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row>
    <row r="976">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row>
    <row r="977">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row>
    <row r="978">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row>
    <row r="979">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row>
    <row r="980">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row>
    <row r="98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row>
    <row r="98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row>
    <row r="983">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row>
    <row r="984">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row>
    <row r="98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row>
    <row r="986">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row>
    <row r="987">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row>
    <row r="988">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row>
    <row r="989">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row>
    <row r="990">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row>
    <row r="99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row>
    <row r="99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row>
    <row r="993">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row>
    <row r="994">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row>
    <row r="99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row>
    <row r="996">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row>
    <row r="997">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row>
    <row r="998">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row>
    <row r="999">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row>
    <row r="1000">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row>
    <row r="1001">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row>
    <row r="10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row>
    <row r="1003">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row>
    <row r="1004">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c r="AD1004" s="9"/>
    </row>
    <row r="1005">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c r="AD1005" s="9"/>
    </row>
    <row r="1006">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row>
    <row r="1007">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row>
    <row r="1008">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row>
    <row r="1009">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row>
    <row r="1010">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s>
  <sheetData>
    <row r="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c r="A2" s="2"/>
      <c r="B2" s="2"/>
      <c r="C2" s="2"/>
      <c r="D2" s="3" t="s">
        <v>1</v>
      </c>
      <c r="E2" s="4">
        <v>2.0</v>
      </c>
      <c r="F2" s="3" t="s">
        <v>2</v>
      </c>
      <c r="G2" s="5">
        <f>G5/G4</f>
        <v>240</v>
      </c>
      <c r="H2" s="2"/>
      <c r="I2" s="2"/>
      <c r="J2" s="2"/>
      <c r="K2" s="2"/>
      <c r="L2" s="2"/>
      <c r="M2" s="2"/>
      <c r="N2" s="2"/>
      <c r="O2" s="2"/>
      <c r="P2" s="2"/>
      <c r="Q2" s="2"/>
      <c r="R2" s="2"/>
      <c r="S2" s="2"/>
      <c r="T2" s="2"/>
      <c r="U2" s="2"/>
      <c r="V2" s="2"/>
      <c r="W2" s="2"/>
      <c r="X2" s="2"/>
      <c r="Y2" s="2"/>
      <c r="Z2" s="2"/>
      <c r="AA2" s="2"/>
      <c r="AB2" s="2"/>
      <c r="AC2" s="2"/>
      <c r="AD2" s="2"/>
    </row>
    <row r="3">
      <c r="A3" s="6" t="s">
        <v>3</v>
      </c>
      <c r="B3" s="2"/>
      <c r="C3" s="6" t="s">
        <v>4</v>
      </c>
      <c r="D3" s="3" t="s">
        <v>5</v>
      </c>
      <c r="E3" s="4">
        <v>2.0</v>
      </c>
      <c r="F3" s="3" t="s">
        <v>6</v>
      </c>
      <c r="G3" s="4">
        <v>50.0</v>
      </c>
      <c r="H3" s="2"/>
      <c r="I3" s="2"/>
      <c r="J3" s="2"/>
      <c r="K3" s="2"/>
      <c r="L3" s="2"/>
      <c r="M3" s="2"/>
      <c r="N3" s="2"/>
      <c r="O3" s="2"/>
      <c r="P3" s="2"/>
      <c r="Q3" s="2"/>
      <c r="R3" s="2"/>
      <c r="S3" s="2"/>
      <c r="T3" s="2"/>
      <c r="U3" s="2"/>
      <c r="V3" s="2"/>
      <c r="W3" s="2"/>
      <c r="X3" s="2"/>
      <c r="Y3" s="2"/>
      <c r="Z3" s="2"/>
      <c r="AA3" s="2"/>
      <c r="AB3" s="2"/>
      <c r="AC3" s="2"/>
      <c r="AD3" s="2"/>
    </row>
    <row r="4">
      <c r="A4" s="7" t="s">
        <v>7</v>
      </c>
      <c r="B4" s="2"/>
      <c r="C4" s="2"/>
      <c r="D4" s="3" t="s">
        <v>8</v>
      </c>
      <c r="E4" s="4">
        <v>3.0</v>
      </c>
      <c r="F4" s="3" t="s">
        <v>9</v>
      </c>
      <c r="G4" s="4">
        <v>1.0</v>
      </c>
      <c r="H4" s="2"/>
      <c r="I4" s="2"/>
      <c r="J4" s="2"/>
      <c r="K4" s="2"/>
      <c r="L4" s="2"/>
      <c r="M4" s="2"/>
      <c r="N4" s="2"/>
      <c r="O4" s="2"/>
      <c r="P4" s="2"/>
      <c r="Q4" s="2"/>
      <c r="R4" s="2"/>
      <c r="S4" s="2"/>
      <c r="T4" s="2"/>
      <c r="U4" s="2"/>
      <c r="V4" s="2"/>
      <c r="W4" s="2"/>
      <c r="X4" s="2"/>
      <c r="Y4" s="2"/>
      <c r="Z4" s="2"/>
      <c r="AA4" s="2"/>
      <c r="AB4" s="2"/>
      <c r="AC4" s="2"/>
      <c r="AD4" s="2"/>
    </row>
    <row r="5">
      <c r="A5" s="8" t="s">
        <v>10</v>
      </c>
      <c r="B5" s="2"/>
      <c r="C5" s="2"/>
      <c r="D5" s="3" t="s">
        <v>11</v>
      </c>
      <c r="E5" s="4">
        <v>150.0</v>
      </c>
      <c r="F5" s="3" t="s">
        <v>12</v>
      </c>
      <c r="G5" s="4">
        <v>240.0</v>
      </c>
      <c r="H5" s="2"/>
      <c r="I5" s="2"/>
      <c r="J5" s="2"/>
      <c r="K5" s="2"/>
      <c r="L5" s="2"/>
      <c r="M5" s="2"/>
      <c r="N5" s="2"/>
      <c r="O5" s="2"/>
      <c r="P5" s="2"/>
      <c r="Q5" s="2"/>
      <c r="R5" s="2"/>
      <c r="S5" s="2"/>
      <c r="T5" s="2"/>
      <c r="U5" s="2"/>
      <c r="V5" s="2"/>
      <c r="W5" s="2"/>
      <c r="X5" s="2"/>
      <c r="Y5" s="2"/>
      <c r="Z5" s="2"/>
      <c r="AA5" s="2"/>
      <c r="AB5" s="2"/>
      <c r="AC5" s="2"/>
      <c r="AD5" s="2"/>
    </row>
    <row r="6">
      <c r="A6" s="7" t="s">
        <v>13</v>
      </c>
      <c r="B6" s="9"/>
      <c r="C6" s="9"/>
      <c r="D6" s="10"/>
      <c r="E6" s="2"/>
      <c r="H6" s="2"/>
      <c r="I6" s="2"/>
      <c r="J6" s="2"/>
      <c r="K6" s="2"/>
      <c r="L6" s="2"/>
      <c r="M6" s="2"/>
      <c r="N6" s="2"/>
      <c r="O6" s="2"/>
      <c r="P6" s="2"/>
      <c r="Q6" s="2"/>
      <c r="R6" s="2"/>
      <c r="S6" s="2"/>
      <c r="T6" s="2"/>
      <c r="U6" s="2"/>
      <c r="V6" s="2"/>
      <c r="W6" s="2"/>
      <c r="X6" s="2"/>
      <c r="Y6" s="2"/>
      <c r="Z6" s="2"/>
      <c r="AA6" s="2"/>
      <c r="AB6" s="2"/>
      <c r="AC6" s="2"/>
      <c r="AD6" s="2"/>
    </row>
    <row r="7">
      <c r="A7" s="6" t="s">
        <v>14</v>
      </c>
      <c r="B7" s="11">
        <v>0.0</v>
      </c>
      <c r="C7" s="10">
        <v>1.0</v>
      </c>
      <c r="D7" s="11">
        <v>2.0</v>
      </c>
      <c r="E7" s="11">
        <v>3.0</v>
      </c>
      <c r="F7" s="10">
        <v>4.0</v>
      </c>
      <c r="G7" s="11">
        <v>5.0</v>
      </c>
      <c r="H7" s="11">
        <v>6.0</v>
      </c>
      <c r="I7" s="10">
        <v>7.0</v>
      </c>
      <c r="J7" s="11">
        <v>8.0</v>
      </c>
      <c r="K7" s="11">
        <v>9.0</v>
      </c>
      <c r="L7" s="10">
        <v>10.0</v>
      </c>
      <c r="M7" s="11">
        <v>11.0</v>
      </c>
      <c r="N7" s="10">
        <v>12.0</v>
      </c>
      <c r="O7" s="11">
        <v>13.0</v>
      </c>
      <c r="P7" s="10">
        <v>14.0</v>
      </c>
      <c r="Q7" s="11">
        <v>15.0</v>
      </c>
      <c r="R7" s="10">
        <v>16.0</v>
      </c>
      <c r="S7" s="11">
        <v>17.0</v>
      </c>
      <c r="T7" s="10">
        <v>18.0</v>
      </c>
      <c r="U7" s="11">
        <v>19.0</v>
      </c>
      <c r="V7" s="10">
        <v>20.0</v>
      </c>
      <c r="W7" s="11">
        <v>21.0</v>
      </c>
      <c r="X7" s="10">
        <v>22.0</v>
      </c>
      <c r="Y7" s="11">
        <v>23.0</v>
      </c>
      <c r="Z7" s="10">
        <v>24.0</v>
      </c>
      <c r="AA7" s="10"/>
      <c r="AB7" s="10"/>
      <c r="AC7" s="10"/>
      <c r="AD7" s="10"/>
    </row>
    <row r="8">
      <c r="A8" s="6" t="s">
        <v>15</v>
      </c>
      <c r="B8" s="3">
        <f>0</f>
        <v>0</v>
      </c>
      <c r="C8" s="12">
        <f t="shared" ref="C8:Z8" si="1">B8+$G4</f>
        <v>1</v>
      </c>
      <c r="D8" s="12">
        <f t="shared" si="1"/>
        <v>2</v>
      </c>
      <c r="E8" s="12">
        <f t="shared" si="1"/>
        <v>3</v>
      </c>
      <c r="F8" s="12">
        <f t="shared" si="1"/>
        <v>4</v>
      </c>
      <c r="G8" s="12">
        <f t="shared" si="1"/>
        <v>5</v>
      </c>
      <c r="H8" s="12">
        <f t="shared" si="1"/>
        <v>6</v>
      </c>
      <c r="I8" s="12">
        <f t="shared" si="1"/>
        <v>7</v>
      </c>
      <c r="J8" s="12">
        <f t="shared" si="1"/>
        <v>8</v>
      </c>
      <c r="K8" s="12">
        <f t="shared" si="1"/>
        <v>9</v>
      </c>
      <c r="L8" s="12">
        <f t="shared" si="1"/>
        <v>10</v>
      </c>
      <c r="M8" s="12">
        <f t="shared" si="1"/>
        <v>11</v>
      </c>
      <c r="N8" s="12">
        <f t="shared" si="1"/>
        <v>12</v>
      </c>
      <c r="O8" s="12">
        <f t="shared" si="1"/>
        <v>13</v>
      </c>
      <c r="P8" s="12">
        <f t="shared" si="1"/>
        <v>14</v>
      </c>
      <c r="Q8" s="12">
        <f t="shared" si="1"/>
        <v>15</v>
      </c>
      <c r="R8" s="12">
        <f t="shared" si="1"/>
        <v>16</v>
      </c>
      <c r="S8" s="12">
        <f t="shared" si="1"/>
        <v>17</v>
      </c>
      <c r="T8" s="12">
        <f t="shared" si="1"/>
        <v>18</v>
      </c>
      <c r="U8" s="12">
        <f t="shared" si="1"/>
        <v>19</v>
      </c>
      <c r="V8" s="12">
        <f t="shared" si="1"/>
        <v>20</v>
      </c>
      <c r="W8" s="12">
        <f t="shared" si="1"/>
        <v>21</v>
      </c>
      <c r="X8" s="12">
        <f t="shared" si="1"/>
        <v>22</v>
      </c>
      <c r="Y8" s="12">
        <f t="shared" si="1"/>
        <v>23</v>
      </c>
      <c r="Z8" s="12">
        <f t="shared" si="1"/>
        <v>24</v>
      </c>
      <c r="AA8" s="13"/>
      <c r="AB8" s="13"/>
      <c r="AC8" s="13"/>
      <c r="AD8" s="13"/>
    </row>
    <row r="9">
      <c r="A9" s="6" t="s">
        <v>16</v>
      </c>
      <c r="B9" s="12">
        <f>G3</f>
        <v>50</v>
      </c>
      <c r="C9" s="12">
        <f t="shared" ref="C9:Z9" si="2">B9+$G4*B10</f>
        <v>55.33333333</v>
      </c>
      <c r="D9" s="12">
        <f t="shared" si="2"/>
        <v>60.59555556</v>
      </c>
      <c r="E9" s="12">
        <f t="shared" si="2"/>
        <v>65.78761481</v>
      </c>
      <c r="F9" s="12">
        <f t="shared" si="2"/>
        <v>70.91044662</v>
      </c>
      <c r="G9" s="12">
        <f t="shared" si="2"/>
        <v>75.964974</v>
      </c>
      <c r="H9" s="12">
        <f t="shared" si="2"/>
        <v>80.95210768</v>
      </c>
      <c r="I9" s="12">
        <f t="shared" si="2"/>
        <v>85.87274624</v>
      </c>
      <c r="J9" s="12">
        <f t="shared" si="2"/>
        <v>90.72777629</v>
      </c>
      <c r="K9" s="12">
        <f t="shared" si="2"/>
        <v>95.51807261</v>
      </c>
      <c r="L9" s="12">
        <f t="shared" si="2"/>
        <v>100.2444983</v>
      </c>
      <c r="M9" s="12">
        <f t="shared" si="2"/>
        <v>104.907905</v>
      </c>
      <c r="N9" s="12">
        <f t="shared" si="2"/>
        <v>109.5091329</v>
      </c>
      <c r="O9" s="12">
        <f t="shared" si="2"/>
        <v>114.0490112</v>
      </c>
      <c r="P9" s="12">
        <f t="shared" si="2"/>
        <v>118.5283577</v>
      </c>
      <c r="Q9" s="12">
        <f t="shared" si="2"/>
        <v>122.9479796</v>
      </c>
      <c r="R9" s="12">
        <f t="shared" si="2"/>
        <v>127.3086732</v>
      </c>
      <c r="S9" s="12">
        <f t="shared" si="2"/>
        <v>131.6112242</v>
      </c>
      <c r="T9" s="12">
        <f t="shared" si="2"/>
        <v>135.8564079</v>
      </c>
      <c r="U9" s="12">
        <f t="shared" si="2"/>
        <v>140.0449891</v>
      </c>
      <c r="V9" s="12">
        <f t="shared" si="2"/>
        <v>144.1777226</v>
      </c>
      <c r="W9" s="12">
        <f t="shared" si="2"/>
        <v>148.255353</v>
      </c>
      <c r="X9" s="12">
        <f t="shared" si="2"/>
        <v>152.2786149</v>
      </c>
      <c r="Y9" s="12">
        <f t="shared" si="2"/>
        <v>156.2482334</v>
      </c>
      <c r="Z9" s="12">
        <f t="shared" si="2"/>
        <v>160.1649236</v>
      </c>
      <c r="AA9" s="13"/>
      <c r="AB9" s="13"/>
      <c r="AC9" s="13"/>
      <c r="AD9" s="13"/>
    </row>
    <row r="10">
      <c r="A10" s="6" t="s">
        <v>17</v>
      </c>
      <c r="B10" s="12">
        <f t="shared" ref="B10:Z10" si="3">$E2*$E4-$E3*B9/($E5+($E2-$E3)*B8)</f>
        <v>5.333333333</v>
      </c>
      <c r="C10" s="12">
        <f t="shared" si="3"/>
        <v>5.262222222</v>
      </c>
      <c r="D10" s="12">
        <f t="shared" si="3"/>
        <v>5.192059259</v>
      </c>
      <c r="E10" s="12">
        <f t="shared" si="3"/>
        <v>5.122831802</v>
      </c>
      <c r="F10" s="12">
        <f t="shared" si="3"/>
        <v>5.054527378</v>
      </c>
      <c r="G10" s="12">
        <f t="shared" si="3"/>
        <v>4.98713368</v>
      </c>
      <c r="H10" s="12">
        <f t="shared" si="3"/>
        <v>4.920638564</v>
      </c>
      <c r="I10" s="12">
        <f t="shared" si="3"/>
        <v>4.85503005</v>
      </c>
      <c r="J10" s="12">
        <f t="shared" si="3"/>
        <v>4.790296316</v>
      </c>
      <c r="K10" s="12">
        <f t="shared" si="3"/>
        <v>4.726425699</v>
      </c>
      <c r="L10" s="12">
        <f t="shared" si="3"/>
        <v>4.663406689</v>
      </c>
      <c r="M10" s="12">
        <f t="shared" si="3"/>
        <v>4.601227933</v>
      </c>
      <c r="N10" s="12">
        <f t="shared" si="3"/>
        <v>4.539878228</v>
      </c>
      <c r="O10" s="12">
        <f t="shared" si="3"/>
        <v>4.479346518</v>
      </c>
      <c r="P10" s="12">
        <f t="shared" si="3"/>
        <v>4.419621898</v>
      </c>
      <c r="Q10" s="12">
        <f t="shared" si="3"/>
        <v>4.360693606</v>
      </c>
      <c r="R10" s="12">
        <f t="shared" si="3"/>
        <v>4.302551024</v>
      </c>
      <c r="S10" s="12">
        <f t="shared" si="3"/>
        <v>4.245183677</v>
      </c>
      <c r="T10" s="12">
        <f t="shared" si="3"/>
        <v>4.188581228</v>
      </c>
      <c r="U10" s="12">
        <f t="shared" si="3"/>
        <v>4.132733479</v>
      </c>
      <c r="V10" s="12">
        <f t="shared" si="3"/>
        <v>4.077630366</v>
      </c>
      <c r="W10" s="12">
        <f t="shared" si="3"/>
        <v>4.023261961</v>
      </c>
      <c r="X10" s="12">
        <f t="shared" si="3"/>
        <v>3.969618468</v>
      </c>
      <c r="Y10" s="12">
        <f t="shared" si="3"/>
        <v>3.916690222</v>
      </c>
      <c r="Z10" s="12">
        <f t="shared" si="3"/>
        <v>3.864467685</v>
      </c>
      <c r="AA10" s="13"/>
      <c r="AB10" s="13"/>
      <c r="AC10" s="13"/>
      <c r="AD10" s="13"/>
    </row>
    <row r="11">
      <c r="A11" s="6" t="s">
        <v>18</v>
      </c>
      <c r="B11" s="14">
        <f t="shared" ref="B11:Z11" si="4">($G3-$E4*$E5)*exp(-$E2*B8/$E5)+$E4*$E5</f>
        <v>50</v>
      </c>
      <c r="C11" s="14">
        <f t="shared" si="4"/>
        <v>55.29793528</v>
      </c>
      <c r="D11" s="14">
        <f t="shared" si="4"/>
        <v>60.52570026</v>
      </c>
      <c r="E11" s="14">
        <f t="shared" si="4"/>
        <v>65.68422434</v>
      </c>
      <c r="F11" s="14">
        <f t="shared" si="4"/>
        <v>70.7744246</v>
      </c>
      <c r="G11" s="14">
        <f t="shared" si="4"/>
        <v>75.79720599</v>
      </c>
      <c r="H11" s="14">
        <f t="shared" si="4"/>
        <v>80.75346145</v>
      </c>
      <c r="I11" s="14">
        <f t="shared" si="4"/>
        <v>85.6440721</v>
      </c>
      <c r="J11" s="14">
        <f t="shared" si="4"/>
        <v>90.46990741</v>
      </c>
      <c r="K11" s="14">
        <f t="shared" si="4"/>
        <v>95.23182531</v>
      </c>
      <c r="L11" s="14">
        <f t="shared" si="4"/>
        <v>99.93067238</v>
      </c>
      <c r="M11" s="14">
        <f t="shared" si="4"/>
        <v>104.567284</v>
      </c>
      <c r="N11" s="14">
        <f t="shared" si="4"/>
        <v>109.1424844</v>
      </c>
      <c r="O11" s="14">
        <f t="shared" si="4"/>
        <v>113.6570871</v>
      </c>
      <c r="P11" s="14">
        <f t="shared" si="4"/>
        <v>118.1118945</v>
      </c>
      <c r="Q11" s="14">
        <f t="shared" si="4"/>
        <v>122.5076988</v>
      </c>
      <c r="R11" s="14">
        <f t="shared" si="4"/>
        <v>126.8452813</v>
      </c>
      <c r="S11" s="14">
        <f t="shared" si="4"/>
        <v>131.1254133</v>
      </c>
      <c r="T11" s="14">
        <f t="shared" si="4"/>
        <v>135.3488556</v>
      </c>
      <c r="U11" s="14">
        <f t="shared" si="4"/>
        <v>139.5163591</v>
      </c>
      <c r="V11" s="14">
        <f t="shared" si="4"/>
        <v>143.6286647</v>
      </c>
      <c r="W11" s="14">
        <f t="shared" si="4"/>
        <v>147.6865034</v>
      </c>
      <c r="X11" s="14">
        <f t="shared" si="4"/>
        <v>151.6905968</v>
      </c>
      <c r="Y11" s="14">
        <f t="shared" si="4"/>
        <v>155.6416565</v>
      </c>
      <c r="Z11" s="14">
        <f t="shared" si="4"/>
        <v>159.5403852</v>
      </c>
      <c r="AA11" s="15"/>
      <c r="AB11" s="15"/>
      <c r="AC11" s="15"/>
      <c r="AD11" s="15"/>
    </row>
    <row r="12">
      <c r="A12" s="16" t="s">
        <v>19</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row>
    <row r="13">
      <c r="A13" s="18" t="s">
        <v>20</v>
      </c>
      <c r="B13" s="17">
        <f t="shared" ref="B13:Z13" si="5">(B11-B9)^2</f>
        <v>0</v>
      </c>
      <c r="C13" s="17">
        <f t="shared" si="5"/>
        <v>0.001253022384</v>
      </c>
      <c r="D13" s="17">
        <f t="shared" si="5"/>
        <v>0.004879762493</v>
      </c>
      <c r="E13" s="17">
        <f t="shared" si="5"/>
        <v>0.01068959047</v>
      </c>
      <c r="F13" s="17">
        <f t="shared" si="5"/>
        <v>0.01850198847</v>
      </c>
      <c r="G13" s="17">
        <f t="shared" si="5"/>
        <v>0.02814610463</v>
      </c>
      <c r="H13" s="17">
        <f t="shared" si="5"/>
        <v>0.03946032486</v>
      </c>
      <c r="I13" s="17">
        <f t="shared" si="5"/>
        <v>0.05229186155</v>
      </c>
      <c r="J13" s="17">
        <f t="shared" si="5"/>
        <v>0.06649635869</v>
      </c>
      <c r="K13" s="17">
        <f t="shared" si="5"/>
        <v>0.08193751288</v>
      </c>
      <c r="L13" s="17">
        <f t="shared" si="5"/>
        <v>0.0984867094</v>
      </c>
      <c r="M13" s="17">
        <f t="shared" si="5"/>
        <v>0.116022673</v>
      </c>
      <c r="N13" s="17">
        <f t="shared" si="5"/>
        <v>0.1344311329</v>
      </c>
      <c r="O13" s="17">
        <f t="shared" si="5"/>
        <v>0.1536045009</v>
      </c>
      <c r="P13" s="17">
        <f t="shared" si="5"/>
        <v>0.1734415634</v>
      </c>
      <c r="Q13" s="17">
        <f t="shared" si="5"/>
        <v>0.1938471847</v>
      </c>
      <c r="R13" s="17">
        <f t="shared" si="5"/>
        <v>0.2147320239</v>
      </c>
      <c r="S13" s="17">
        <f t="shared" si="5"/>
        <v>0.2360122622</v>
      </c>
      <c r="T13" s="17">
        <f t="shared" si="5"/>
        <v>0.2576093422</v>
      </c>
      <c r="U13" s="17">
        <f t="shared" si="5"/>
        <v>0.2794497171</v>
      </c>
      <c r="V13" s="17">
        <f t="shared" si="5"/>
        <v>0.3014646115</v>
      </c>
      <c r="W13" s="17">
        <f t="shared" si="5"/>
        <v>0.3235897911</v>
      </c>
      <c r="X13" s="17">
        <f t="shared" si="5"/>
        <v>0.3457653422</v>
      </c>
      <c r="Y13" s="17">
        <f t="shared" si="5"/>
        <v>0.3679354609</v>
      </c>
      <c r="Z13" s="17">
        <f t="shared" si="5"/>
        <v>0.3900482508</v>
      </c>
      <c r="AA13" s="17"/>
      <c r="AB13" s="17"/>
      <c r="AC13" s="17"/>
      <c r="AD13" s="17"/>
    </row>
    <row r="14">
      <c r="A14" s="10"/>
      <c r="B14" s="13">
        <f>sqrt(average(B13:Z13))</f>
        <v>0.3944665812</v>
      </c>
      <c r="C14" s="19" t="s">
        <v>21</v>
      </c>
      <c r="D14" s="13"/>
      <c r="E14" s="13"/>
      <c r="F14" s="13">
        <f>1-B14^2/var(B9:Z9)</f>
        <v>0.9998634998</v>
      </c>
      <c r="G14" s="8" t="s">
        <v>22</v>
      </c>
      <c r="H14" s="13"/>
      <c r="I14" s="13"/>
      <c r="J14" s="13"/>
      <c r="K14" s="13"/>
      <c r="L14" s="13"/>
      <c r="M14" s="9"/>
      <c r="N14" s="9"/>
      <c r="O14" s="9"/>
      <c r="P14" s="9"/>
      <c r="Q14" s="9"/>
      <c r="R14" s="9"/>
      <c r="S14" s="9"/>
      <c r="T14" s="9"/>
      <c r="U14" s="9"/>
      <c r="V14" s="9"/>
      <c r="W14" s="9"/>
      <c r="X14" s="9"/>
      <c r="Y14" s="9"/>
      <c r="Z14" s="9"/>
      <c r="AA14" s="9"/>
      <c r="AB14" s="9"/>
      <c r="AC14" s="9"/>
    </row>
    <row r="15">
      <c r="A15" s="18"/>
      <c r="B15" s="20"/>
      <c r="C15" s="21"/>
      <c r="D15" s="2"/>
      <c r="E15" s="2"/>
      <c r="F15" s="22"/>
      <c r="G15" s="2"/>
      <c r="H15" s="2"/>
      <c r="I15" s="2"/>
      <c r="J15" s="2"/>
      <c r="K15" s="2"/>
      <c r="L15" s="2"/>
      <c r="M15" s="2"/>
      <c r="N15" s="2"/>
      <c r="O15" s="2"/>
      <c r="P15" s="2"/>
      <c r="Q15" s="2"/>
      <c r="R15" s="2"/>
      <c r="S15" s="2"/>
      <c r="T15" s="2"/>
      <c r="U15" s="2"/>
      <c r="V15" s="2"/>
      <c r="W15" s="2"/>
      <c r="X15" s="2"/>
      <c r="Y15" s="2"/>
      <c r="Z15" s="2"/>
      <c r="AA15" s="2"/>
      <c r="AB15" s="2"/>
      <c r="AC15" s="2"/>
      <c r="AD15" s="2"/>
    </row>
    <row r="16">
      <c r="A16" s="18"/>
      <c r="B16" s="20"/>
      <c r="C16" s="21"/>
      <c r="D16" s="20"/>
      <c r="E16" s="2"/>
      <c r="F16" s="2"/>
      <c r="G16" s="2"/>
      <c r="H16" s="2"/>
      <c r="I16" s="2"/>
      <c r="J16" s="2"/>
      <c r="K16" s="2"/>
      <c r="L16" s="2"/>
      <c r="M16" s="2"/>
      <c r="N16" s="2"/>
      <c r="O16" s="2"/>
      <c r="P16" s="2"/>
      <c r="Q16" s="2"/>
      <c r="R16" s="2"/>
      <c r="S16" s="2"/>
      <c r="T16" s="2"/>
      <c r="U16" s="2"/>
      <c r="V16" s="2"/>
      <c r="W16" s="2"/>
      <c r="X16" s="2"/>
      <c r="Y16" s="2"/>
      <c r="Z16" s="2"/>
      <c r="AA16" s="2"/>
      <c r="AB16" s="2"/>
      <c r="AC16" s="2"/>
      <c r="AD16" s="2"/>
    </row>
    <row r="17">
      <c r="A17" s="10"/>
      <c r="B17" s="13"/>
      <c r="C17" s="13"/>
      <c r="D17" s="13"/>
      <c r="E17" s="2"/>
      <c r="F17" s="2"/>
      <c r="G17" s="2"/>
      <c r="H17" s="2"/>
      <c r="I17" s="2"/>
      <c r="J17" s="2"/>
      <c r="K17" s="2"/>
      <c r="L17" s="2"/>
      <c r="M17" s="2"/>
      <c r="N17" s="2"/>
      <c r="O17" s="2"/>
      <c r="P17" s="2"/>
      <c r="Q17" s="2"/>
      <c r="R17" s="2"/>
      <c r="S17" s="2"/>
      <c r="T17" s="2"/>
      <c r="U17" s="2"/>
      <c r="V17" s="2"/>
      <c r="W17" s="2"/>
      <c r="X17" s="2"/>
      <c r="Y17" s="2"/>
      <c r="Z17" s="2"/>
      <c r="AA17" s="2"/>
      <c r="AB17" s="2"/>
      <c r="AC17" s="2"/>
      <c r="AD17" s="2"/>
    </row>
    <row r="18">
      <c r="A18" s="10"/>
      <c r="B18" s="13"/>
      <c r="C18" s="21"/>
      <c r="D18" s="13"/>
      <c r="E18" s="2"/>
      <c r="F18" s="2"/>
      <c r="G18" s="2"/>
      <c r="H18" s="2"/>
      <c r="I18" s="2"/>
      <c r="J18" s="2"/>
      <c r="K18" s="2"/>
      <c r="L18" s="2"/>
      <c r="M18" s="2"/>
      <c r="N18" s="2"/>
      <c r="O18" s="2"/>
      <c r="P18" s="2"/>
      <c r="Q18" s="2"/>
      <c r="R18" s="2"/>
      <c r="S18" s="2"/>
      <c r="T18" s="2"/>
      <c r="U18" s="2"/>
      <c r="V18" s="2"/>
      <c r="W18" s="2"/>
      <c r="X18" s="2"/>
      <c r="Y18" s="2"/>
      <c r="Z18" s="2"/>
      <c r="AA18" s="2"/>
      <c r="AB18" s="2"/>
      <c r="AC18" s="2"/>
      <c r="AD18" s="2"/>
    </row>
    <row r="19">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s>
  <sheetData>
    <row r="1">
      <c r="A1" s="1" t="s">
        <v>23</v>
      </c>
      <c r="B1" s="2"/>
      <c r="C1" s="2"/>
      <c r="D1" s="2"/>
      <c r="E1" s="23"/>
      <c r="F1" s="2"/>
      <c r="G1" s="2"/>
      <c r="H1" s="2"/>
      <c r="I1" s="2"/>
      <c r="J1" s="2"/>
      <c r="K1" s="2"/>
      <c r="L1" s="2"/>
      <c r="M1" s="2"/>
      <c r="N1" s="2"/>
      <c r="O1" s="2"/>
      <c r="P1" s="2"/>
      <c r="Q1" s="2"/>
      <c r="R1" s="2"/>
      <c r="S1" s="2"/>
      <c r="T1" s="2"/>
      <c r="U1" s="2"/>
      <c r="V1" s="2"/>
      <c r="W1" s="2"/>
      <c r="X1" s="2"/>
      <c r="Y1" s="2"/>
      <c r="Z1" s="2"/>
      <c r="AA1" s="2"/>
      <c r="AB1" s="2"/>
      <c r="AC1" s="2"/>
      <c r="AD1" s="2"/>
    </row>
    <row r="2">
      <c r="A2" s="2"/>
      <c r="B2" s="2"/>
      <c r="C2" s="2"/>
      <c r="D2" s="3" t="s">
        <v>1</v>
      </c>
      <c r="E2" s="4">
        <v>1.675</v>
      </c>
      <c r="F2" s="3" t="s">
        <v>2</v>
      </c>
      <c r="G2" s="5">
        <f>G5/G4</f>
        <v>24</v>
      </c>
      <c r="H2" s="2"/>
      <c r="I2" s="2"/>
      <c r="J2" s="2"/>
      <c r="K2" s="2"/>
      <c r="L2" s="2"/>
      <c r="M2" s="2"/>
      <c r="N2" s="2"/>
      <c r="O2" s="2"/>
      <c r="P2" s="2"/>
      <c r="Q2" s="2"/>
      <c r="R2" s="2"/>
      <c r="S2" s="2"/>
      <c r="T2" s="2"/>
      <c r="U2" s="2"/>
      <c r="V2" s="2"/>
      <c r="W2" s="2"/>
      <c r="X2" s="2"/>
      <c r="Y2" s="2"/>
      <c r="Z2" s="2"/>
      <c r="AA2" s="2"/>
      <c r="AB2" s="2"/>
      <c r="AC2" s="2"/>
      <c r="AD2" s="2"/>
    </row>
    <row r="3">
      <c r="A3" s="6" t="s">
        <v>3</v>
      </c>
      <c r="B3" s="2"/>
      <c r="C3" s="6" t="s">
        <v>4</v>
      </c>
      <c r="D3" s="3" t="s">
        <v>5</v>
      </c>
      <c r="E3" s="4">
        <f>E2</f>
        <v>1.675</v>
      </c>
      <c r="F3" s="3" t="s">
        <v>6</v>
      </c>
      <c r="G3" s="4">
        <v>50.0</v>
      </c>
      <c r="H3" s="2"/>
      <c r="I3" s="2"/>
      <c r="J3" s="2"/>
      <c r="K3" s="2"/>
      <c r="L3" s="2"/>
      <c r="M3" s="2"/>
      <c r="N3" s="2"/>
      <c r="O3" s="2"/>
      <c r="P3" s="2"/>
      <c r="Q3" s="2"/>
      <c r="R3" s="2"/>
      <c r="S3" s="2"/>
      <c r="T3" s="2"/>
      <c r="U3" s="2"/>
      <c r="V3" s="2"/>
      <c r="W3" s="2"/>
      <c r="X3" s="2"/>
      <c r="Y3" s="2"/>
      <c r="Z3" s="2"/>
      <c r="AA3" s="2"/>
      <c r="AB3" s="2"/>
      <c r="AC3" s="2"/>
      <c r="AD3" s="2"/>
    </row>
    <row r="4">
      <c r="A4" s="7" t="s">
        <v>24</v>
      </c>
      <c r="B4" s="5"/>
      <c r="C4" s="2"/>
      <c r="D4" s="3" t="s">
        <v>8</v>
      </c>
      <c r="E4" s="4">
        <v>2.0</v>
      </c>
      <c r="F4" s="3" t="s">
        <v>9</v>
      </c>
      <c r="G4" s="4">
        <v>10.0</v>
      </c>
      <c r="H4" s="2"/>
      <c r="I4" s="2"/>
      <c r="J4" s="2"/>
      <c r="K4" s="2"/>
      <c r="L4" s="2"/>
      <c r="M4" s="2"/>
      <c r="N4" s="2"/>
      <c r="O4" s="2"/>
      <c r="P4" s="2"/>
      <c r="Q4" s="2"/>
      <c r="R4" s="2"/>
      <c r="S4" s="2"/>
      <c r="T4" s="2"/>
      <c r="U4" s="2"/>
      <c r="V4" s="2"/>
      <c r="W4" s="2"/>
      <c r="X4" s="2"/>
      <c r="Y4" s="2"/>
      <c r="Z4" s="2"/>
      <c r="AA4" s="2"/>
      <c r="AB4" s="2"/>
      <c r="AC4" s="2"/>
      <c r="AD4" s="2"/>
    </row>
    <row r="5">
      <c r="A5" s="8" t="s">
        <v>10</v>
      </c>
      <c r="B5" s="2"/>
      <c r="C5" s="2"/>
      <c r="D5" s="3" t="s">
        <v>11</v>
      </c>
      <c r="E5" s="4">
        <v>100.0</v>
      </c>
      <c r="F5" s="3" t="s">
        <v>12</v>
      </c>
      <c r="G5" s="4">
        <v>240.0</v>
      </c>
      <c r="H5" s="2"/>
      <c r="I5" s="2"/>
      <c r="J5" s="2"/>
      <c r="K5" s="2"/>
      <c r="L5" s="2"/>
      <c r="M5" s="2"/>
      <c r="N5" s="2"/>
      <c r="O5" s="2"/>
      <c r="P5" s="2"/>
      <c r="Q5" s="2"/>
      <c r="R5" s="2"/>
      <c r="S5" s="2"/>
      <c r="T5" s="2"/>
      <c r="U5" s="2"/>
      <c r="V5" s="2"/>
      <c r="W5" s="2"/>
      <c r="X5" s="2"/>
      <c r="Y5" s="2"/>
      <c r="Z5" s="2"/>
      <c r="AA5" s="2"/>
      <c r="AB5" s="2"/>
      <c r="AC5" s="2"/>
      <c r="AD5" s="2"/>
    </row>
    <row r="6">
      <c r="A6" s="7" t="s">
        <v>13</v>
      </c>
      <c r="B6" s="24"/>
      <c r="C6" s="9"/>
      <c r="D6" s="10"/>
      <c r="E6" s="2"/>
      <c r="H6" s="2"/>
      <c r="I6" s="2"/>
      <c r="J6" s="2"/>
      <c r="K6" s="2"/>
      <c r="L6" s="2"/>
      <c r="M6" s="2"/>
      <c r="N6" s="2"/>
      <c r="O6" s="2"/>
      <c r="P6" s="2"/>
      <c r="Q6" s="2"/>
      <c r="R6" s="2"/>
      <c r="S6" s="2"/>
      <c r="T6" s="2"/>
      <c r="U6" s="2"/>
      <c r="V6" s="2"/>
      <c r="W6" s="2"/>
      <c r="X6" s="2"/>
      <c r="Y6" s="2"/>
      <c r="Z6" s="2"/>
      <c r="AA6" s="2"/>
      <c r="AB6" s="2"/>
      <c r="AC6" s="2"/>
      <c r="AD6" s="2"/>
    </row>
    <row r="7">
      <c r="A7" s="6" t="s">
        <v>14</v>
      </c>
      <c r="B7" s="11">
        <v>0.0</v>
      </c>
      <c r="C7" s="10">
        <v>1.0</v>
      </c>
      <c r="D7" s="11">
        <v>2.0</v>
      </c>
      <c r="E7" s="11">
        <v>3.0</v>
      </c>
      <c r="F7" s="10">
        <v>4.0</v>
      </c>
      <c r="G7" s="11">
        <v>5.0</v>
      </c>
      <c r="H7" s="11">
        <v>6.0</v>
      </c>
      <c r="I7" s="10">
        <v>7.0</v>
      </c>
      <c r="J7" s="11">
        <v>8.0</v>
      </c>
      <c r="K7" s="11">
        <v>9.0</v>
      </c>
      <c r="L7" s="10">
        <v>10.0</v>
      </c>
      <c r="M7" s="11">
        <v>11.0</v>
      </c>
      <c r="N7" s="10">
        <v>12.0</v>
      </c>
      <c r="O7" s="11">
        <v>13.0</v>
      </c>
      <c r="P7" s="10">
        <v>14.0</v>
      </c>
      <c r="Q7" s="11">
        <v>15.0</v>
      </c>
      <c r="R7" s="10">
        <v>16.0</v>
      </c>
      <c r="S7" s="11">
        <v>17.0</v>
      </c>
      <c r="T7" s="10">
        <v>18.0</v>
      </c>
      <c r="U7" s="11">
        <v>19.0</v>
      </c>
      <c r="V7" s="10">
        <v>20.0</v>
      </c>
      <c r="W7" s="11">
        <v>21.0</v>
      </c>
      <c r="X7" s="10">
        <v>22.0</v>
      </c>
      <c r="Y7" s="11">
        <v>23.0</v>
      </c>
      <c r="Z7" s="10">
        <v>24.0</v>
      </c>
      <c r="AA7" s="10"/>
      <c r="AB7" s="10"/>
      <c r="AC7" s="10"/>
      <c r="AD7" s="10"/>
    </row>
    <row r="8">
      <c r="A8" s="6" t="s">
        <v>15</v>
      </c>
      <c r="B8" s="12">
        <v>0.0</v>
      </c>
      <c r="C8" s="12">
        <f t="shared" ref="C8:Z8" si="1">B8+$G4</f>
        <v>10</v>
      </c>
      <c r="D8" s="12">
        <f t="shared" si="1"/>
        <v>20</v>
      </c>
      <c r="E8" s="12">
        <f t="shared" si="1"/>
        <v>30</v>
      </c>
      <c r="F8" s="12">
        <f t="shared" si="1"/>
        <v>40</v>
      </c>
      <c r="G8" s="12">
        <f t="shared" si="1"/>
        <v>50</v>
      </c>
      <c r="H8" s="12">
        <f t="shared" si="1"/>
        <v>60</v>
      </c>
      <c r="I8" s="12">
        <f t="shared" si="1"/>
        <v>70</v>
      </c>
      <c r="J8" s="12">
        <f t="shared" si="1"/>
        <v>80</v>
      </c>
      <c r="K8" s="12">
        <f t="shared" si="1"/>
        <v>90</v>
      </c>
      <c r="L8" s="12">
        <f t="shared" si="1"/>
        <v>100</v>
      </c>
      <c r="M8" s="12">
        <f t="shared" si="1"/>
        <v>110</v>
      </c>
      <c r="N8" s="12">
        <f t="shared" si="1"/>
        <v>120</v>
      </c>
      <c r="O8" s="12">
        <f t="shared" si="1"/>
        <v>130</v>
      </c>
      <c r="P8" s="12">
        <f t="shared" si="1"/>
        <v>140</v>
      </c>
      <c r="Q8" s="12">
        <f t="shared" si="1"/>
        <v>150</v>
      </c>
      <c r="R8" s="12">
        <f t="shared" si="1"/>
        <v>160</v>
      </c>
      <c r="S8" s="12">
        <f t="shared" si="1"/>
        <v>170</v>
      </c>
      <c r="T8" s="12">
        <f t="shared" si="1"/>
        <v>180</v>
      </c>
      <c r="U8" s="12">
        <f t="shared" si="1"/>
        <v>190</v>
      </c>
      <c r="V8" s="12">
        <f t="shared" si="1"/>
        <v>200</v>
      </c>
      <c r="W8" s="12">
        <f t="shared" si="1"/>
        <v>210</v>
      </c>
      <c r="X8" s="12">
        <f t="shared" si="1"/>
        <v>220</v>
      </c>
      <c r="Y8" s="12">
        <f t="shared" si="1"/>
        <v>230</v>
      </c>
      <c r="Z8" s="12">
        <f t="shared" si="1"/>
        <v>240</v>
      </c>
      <c r="AA8" s="13"/>
      <c r="AB8" s="13"/>
      <c r="AC8" s="13"/>
      <c r="AD8" s="13"/>
    </row>
    <row r="9">
      <c r="A9" s="6" t="s">
        <v>25</v>
      </c>
      <c r="B9" s="12">
        <v>50.0</v>
      </c>
      <c r="C9" s="12">
        <v>70.8530701317924</v>
      </c>
      <c r="D9" s="12">
        <v>118.01763640994092</v>
      </c>
      <c r="E9" s="12">
        <v>96.67510368901388</v>
      </c>
      <c r="F9" s="12">
        <v>139.44923841756625</v>
      </c>
      <c r="G9" s="12">
        <v>123.60328820892191</v>
      </c>
      <c r="H9" s="12">
        <v>147.94957190844934</v>
      </c>
      <c r="I9" s="12">
        <v>140.29088722657514</v>
      </c>
      <c r="J9" s="12">
        <v>150.69383534555192</v>
      </c>
      <c r="K9" s="12">
        <v>168.04504278738133</v>
      </c>
      <c r="L9" s="12">
        <v>162.27884133669912</v>
      </c>
      <c r="M9" s="12">
        <v>168.86939129396305</v>
      </c>
      <c r="N9" s="12">
        <v>176.71963276656365</v>
      </c>
      <c r="O9" s="12">
        <v>183.37884468952697</v>
      </c>
      <c r="P9" s="12">
        <v>181.68817911904145</v>
      </c>
      <c r="Q9" s="12">
        <v>183.07698483253336</v>
      </c>
      <c r="R9" s="12">
        <v>190.3692097254517</v>
      </c>
      <c r="S9" s="12">
        <v>187.98661387916627</v>
      </c>
      <c r="T9" s="12">
        <v>189.78713780955965</v>
      </c>
      <c r="U9" s="12">
        <v>191.80060092645093</v>
      </c>
      <c r="V9" s="12">
        <v>193.13313474224685</v>
      </c>
      <c r="W9" s="12">
        <v>193.67650664029395</v>
      </c>
      <c r="X9" s="12">
        <v>194.53298522385387</v>
      </c>
      <c r="Y9" s="12">
        <v>195.84605306546817</v>
      </c>
      <c r="Z9" s="12">
        <v>195.9841857030932</v>
      </c>
      <c r="AA9" s="13"/>
      <c r="AB9" s="13"/>
      <c r="AC9" s="13"/>
      <c r="AD9" s="13"/>
    </row>
    <row r="10">
      <c r="A10" s="6" t="s">
        <v>26</v>
      </c>
      <c r="B10" s="13">
        <f t="shared" ref="B10:Y10" si="2">C9-B9</f>
        <v>20.85307013</v>
      </c>
      <c r="C10" s="13">
        <f t="shared" si="2"/>
        <v>47.16456628</v>
      </c>
      <c r="D10" s="13">
        <f t="shared" si="2"/>
        <v>-21.34253272</v>
      </c>
      <c r="E10" s="13">
        <f t="shared" si="2"/>
        <v>42.77413473</v>
      </c>
      <c r="F10" s="13">
        <f t="shared" si="2"/>
        <v>-15.84595021</v>
      </c>
      <c r="G10" s="13">
        <f t="shared" si="2"/>
        <v>24.3462837</v>
      </c>
      <c r="H10" s="13">
        <f t="shared" si="2"/>
        <v>-7.658684682</v>
      </c>
      <c r="I10" s="13">
        <f t="shared" si="2"/>
        <v>10.40294812</v>
      </c>
      <c r="J10" s="13">
        <f t="shared" si="2"/>
        <v>17.35120744</v>
      </c>
      <c r="K10" s="13">
        <f t="shared" si="2"/>
        <v>-5.766201451</v>
      </c>
      <c r="L10" s="13">
        <f t="shared" si="2"/>
        <v>6.590549957</v>
      </c>
      <c r="M10" s="13">
        <f t="shared" si="2"/>
        <v>7.850241473</v>
      </c>
      <c r="N10" s="13">
        <f t="shared" si="2"/>
        <v>6.659211923</v>
      </c>
      <c r="O10" s="13">
        <f t="shared" si="2"/>
        <v>-1.69066557</v>
      </c>
      <c r="P10" s="13">
        <f t="shared" si="2"/>
        <v>1.388805713</v>
      </c>
      <c r="Q10" s="13">
        <f t="shared" si="2"/>
        <v>7.292224893</v>
      </c>
      <c r="R10" s="13">
        <f t="shared" si="2"/>
        <v>-2.382595846</v>
      </c>
      <c r="S10" s="13">
        <f t="shared" si="2"/>
        <v>1.80052393</v>
      </c>
      <c r="T10" s="13">
        <f t="shared" si="2"/>
        <v>2.013463117</v>
      </c>
      <c r="U10" s="13">
        <f t="shared" si="2"/>
        <v>1.332533816</v>
      </c>
      <c r="V10" s="13">
        <f t="shared" si="2"/>
        <v>0.543371898</v>
      </c>
      <c r="W10" s="13">
        <f t="shared" si="2"/>
        <v>0.8564785836</v>
      </c>
      <c r="X10" s="13">
        <f t="shared" si="2"/>
        <v>1.313067842</v>
      </c>
      <c r="Y10" s="13">
        <f t="shared" si="2"/>
        <v>0.1381326376</v>
      </c>
      <c r="Z10" s="13">
        <f>Z9-Y9</f>
        <v>0.1381326376</v>
      </c>
      <c r="AA10" s="13"/>
      <c r="AB10" s="13"/>
      <c r="AC10" s="13"/>
      <c r="AD10" s="13"/>
    </row>
    <row r="11">
      <c r="A11" s="6" t="s">
        <v>27</v>
      </c>
      <c r="B11" s="13">
        <f>B10/$G4</f>
        <v>2.085307013</v>
      </c>
      <c r="C11" s="13">
        <f t="shared" ref="C11:Z11" si="3">average(B10:C10)/$G4</f>
        <v>3.40088182</v>
      </c>
      <c r="D11" s="13">
        <f t="shared" si="3"/>
        <v>1.291101678</v>
      </c>
      <c r="E11" s="13">
        <f t="shared" si="3"/>
        <v>1.0715801</v>
      </c>
      <c r="F11" s="13">
        <f t="shared" si="3"/>
        <v>1.346409226</v>
      </c>
      <c r="G11" s="13">
        <f t="shared" si="3"/>
        <v>0.4250166745</v>
      </c>
      <c r="H11" s="13">
        <f t="shared" si="3"/>
        <v>0.8343799509</v>
      </c>
      <c r="I11" s="13">
        <f t="shared" si="3"/>
        <v>0.1372131719</v>
      </c>
      <c r="J11" s="13">
        <f t="shared" si="3"/>
        <v>1.387707778</v>
      </c>
      <c r="K11" s="13">
        <f t="shared" si="3"/>
        <v>0.5792502996</v>
      </c>
      <c r="L11" s="13">
        <f t="shared" si="3"/>
        <v>0.04121742533</v>
      </c>
      <c r="M11" s="13">
        <f t="shared" si="3"/>
        <v>0.7220395715</v>
      </c>
      <c r="N11" s="13">
        <f t="shared" si="3"/>
        <v>0.7254726698</v>
      </c>
      <c r="O11" s="13">
        <f t="shared" si="3"/>
        <v>0.2484273176</v>
      </c>
      <c r="P11" s="13">
        <f t="shared" si="3"/>
        <v>-0.01509299285</v>
      </c>
      <c r="Q11" s="13">
        <f t="shared" si="3"/>
        <v>0.4340515303</v>
      </c>
      <c r="R11" s="13">
        <f t="shared" si="3"/>
        <v>0.2454814523</v>
      </c>
      <c r="S11" s="13">
        <f t="shared" si="3"/>
        <v>-0.02910359579</v>
      </c>
      <c r="T11" s="13">
        <f t="shared" si="3"/>
        <v>0.1906993524</v>
      </c>
      <c r="U11" s="13">
        <f t="shared" si="3"/>
        <v>0.1672998466</v>
      </c>
      <c r="V11" s="13">
        <f t="shared" si="3"/>
        <v>0.09379528569</v>
      </c>
      <c r="W11" s="13">
        <f t="shared" si="3"/>
        <v>0.06999252408</v>
      </c>
      <c r="X11" s="13">
        <f t="shared" si="3"/>
        <v>0.1084773213</v>
      </c>
      <c r="Y11" s="13">
        <f t="shared" si="3"/>
        <v>0.07256002396</v>
      </c>
      <c r="Z11" s="13">
        <f t="shared" si="3"/>
        <v>0.01381326376</v>
      </c>
      <c r="AA11" s="13"/>
      <c r="AB11" s="13"/>
      <c r="AC11" s="13"/>
      <c r="AD11" s="13"/>
    </row>
    <row r="12">
      <c r="A12" s="6" t="s">
        <v>28</v>
      </c>
      <c r="B12" s="14">
        <f t="shared" ref="B12:Z12" si="4">($G3-$E2*$E4*$E5/$E3)*exp(-$E3*B8/$E5)+$E2*$E4*$E5/$E3</f>
        <v>50</v>
      </c>
      <c r="C12" s="14">
        <f t="shared" si="4"/>
        <v>73.13350741</v>
      </c>
      <c r="D12" s="14">
        <f t="shared" si="4"/>
        <v>92.69928705</v>
      </c>
      <c r="E12" s="14">
        <f t="shared" si="4"/>
        <v>109.247566</v>
      </c>
      <c r="F12" s="14">
        <f t="shared" si="4"/>
        <v>123.2437133</v>
      </c>
      <c r="G12" s="14">
        <f t="shared" si="4"/>
        <v>135.0813275</v>
      </c>
      <c r="H12" s="14">
        <f t="shared" si="4"/>
        <v>145.0933048</v>
      </c>
      <c r="I12" s="14">
        <f t="shared" si="4"/>
        <v>153.561201</v>
      </c>
      <c r="J12" s="14">
        <f t="shared" si="4"/>
        <v>160.7231497</v>
      </c>
      <c r="K12" s="14">
        <f t="shared" si="4"/>
        <v>166.7805584</v>
      </c>
      <c r="L12" s="14">
        <f t="shared" si="4"/>
        <v>171.9037731</v>
      </c>
      <c r="M12" s="14">
        <f t="shared" si="4"/>
        <v>176.2368682</v>
      </c>
      <c r="N12" s="14">
        <f t="shared" si="4"/>
        <v>179.9016988</v>
      </c>
      <c r="O12" s="14">
        <f t="shared" si="4"/>
        <v>183.0013268</v>
      </c>
      <c r="P12" s="14">
        <f t="shared" si="4"/>
        <v>185.6229197</v>
      </c>
      <c r="Q12" s="14">
        <f t="shared" si="4"/>
        <v>187.8402016</v>
      </c>
      <c r="R12" s="14">
        <f t="shared" si="4"/>
        <v>189.7155269</v>
      </c>
      <c r="S12" s="14">
        <f t="shared" si="4"/>
        <v>191.3016331</v>
      </c>
      <c r="T12" s="14">
        <f t="shared" si="4"/>
        <v>192.6431247</v>
      </c>
      <c r="U12" s="14">
        <f t="shared" si="4"/>
        <v>193.7777269</v>
      </c>
      <c r="V12" s="14">
        <f t="shared" si="4"/>
        <v>194.7373469</v>
      </c>
      <c r="W12" s="14">
        <f t="shared" si="4"/>
        <v>195.5489711</v>
      </c>
      <c r="X12" s="14">
        <f t="shared" si="4"/>
        <v>196.2354238</v>
      </c>
      <c r="Y12" s="14">
        <f t="shared" si="4"/>
        <v>196.8160095</v>
      </c>
      <c r="Z12" s="14">
        <f t="shared" si="4"/>
        <v>197.3070553</v>
      </c>
      <c r="AA12" s="15"/>
      <c r="AB12" s="15"/>
      <c r="AC12" s="15"/>
      <c r="AD12" s="15"/>
    </row>
    <row r="13">
      <c r="A13" s="16" t="s">
        <v>29</v>
      </c>
      <c r="B13" s="25">
        <f t="shared" ref="B13:Z13" si="5">$E2*$E4-$E3*B12/($E5+($E2-$E3)*B8)</f>
        <v>2.5125</v>
      </c>
      <c r="C13" s="25">
        <f t="shared" si="5"/>
        <v>2.125013751</v>
      </c>
      <c r="D13" s="25">
        <f t="shared" si="5"/>
        <v>1.797286942</v>
      </c>
      <c r="E13" s="25">
        <f t="shared" si="5"/>
        <v>1.52010327</v>
      </c>
      <c r="F13" s="25">
        <f t="shared" si="5"/>
        <v>1.285667802</v>
      </c>
      <c r="G13" s="25">
        <f t="shared" si="5"/>
        <v>1.087387764</v>
      </c>
      <c r="H13" s="25">
        <f t="shared" si="5"/>
        <v>0.9196871449</v>
      </c>
      <c r="I13" s="25">
        <f t="shared" si="5"/>
        <v>0.7778498824</v>
      </c>
      <c r="J13" s="25">
        <f t="shared" si="5"/>
        <v>0.6578872423</v>
      </c>
      <c r="K13" s="25">
        <f t="shared" si="5"/>
        <v>0.5564256464</v>
      </c>
      <c r="L13" s="25">
        <f t="shared" si="5"/>
        <v>0.4706118009</v>
      </c>
      <c r="M13" s="25">
        <f t="shared" si="5"/>
        <v>0.3980324571</v>
      </c>
      <c r="N13" s="25">
        <f t="shared" si="5"/>
        <v>0.3366465451</v>
      </c>
      <c r="O13" s="25">
        <f t="shared" si="5"/>
        <v>0.2847277761</v>
      </c>
      <c r="P13" s="25">
        <f t="shared" si="5"/>
        <v>0.2408160954</v>
      </c>
      <c r="Q13" s="25">
        <f t="shared" si="5"/>
        <v>0.2036766225</v>
      </c>
      <c r="R13" s="25">
        <f t="shared" si="5"/>
        <v>0.1722649248</v>
      </c>
      <c r="S13" s="25">
        <f t="shared" si="5"/>
        <v>0.1456976454</v>
      </c>
      <c r="T13" s="25">
        <f t="shared" si="5"/>
        <v>0.1232276617</v>
      </c>
      <c r="U13" s="25">
        <f t="shared" si="5"/>
        <v>0.1042230748</v>
      </c>
      <c r="V13" s="25">
        <f t="shared" si="5"/>
        <v>0.08814943968</v>
      </c>
      <c r="W13" s="25">
        <f t="shared" si="5"/>
        <v>0.07455473491</v>
      </c>
      <c r="X13" s="25">
        <f t="shared" si="5"/>
        <v>0.06305665149</v>
      </c>
      <c r="Y13" s="25">
        <f t="shared" si="5"/>
        <v>0.0533318414</v>
      </c>
      <c r="Z13" s="25">
        <f t="shared" si="5"/>
        <v>0.04510682441</v>
      </c>
      <c r="AA13" s="17"/>
      <c r="AB13" s="17"/>
      <c r="AC13" s="17"/>
      <c r="AD13" s="17"/>
    </row>
    <row r="14">
      <c r="A14" s="18" t="s">
        <v>30</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row>
    <row r="15">
      <c r="A15" s="18" t="s">
        <v>20</v>
      </c>
      <c r="B15" s="17">
        <f t="shared" ref="B15:Z15" si="6">(B13-B11)^2</f>
        <v>0.182493848</v>
      </c>
      <c r="C15" s="17">
        <f t="shared" si="6"/>
        <v>1.627839331</v>
      </c>
      <c r="D15" s="17">
        <f t="shared" si="6"/>
        <v>0.2562235216</v>
      </c>
      <c r="E15" s="17">
        <f t="shared" si="6"/>
        <v>0.2011730337</v>
      </c>
      <c r="F15" s="17">
        <f t="shared" si="6"/>
        <v>0.003689520627</v>
      </c>
      <c r="G15" s="17">
        <f t="shared" si="6"/>
        <v>0.4387354605</v>
      </c>
      <c r="H15" s="17">
        <f t="shared" si="6"/>
        <v>0.007277317359</v>
      </c>
      <c r="I15" s="17">
        <f t="shared" si="6"/>
        <v>0.4104153949</v>
      </c>
      <c r="J15" s="17">
        <f t="shared" si="6"/>
        <v>0.5326380144</v>
      </c>
      <c r="K15" s="17">
        <f t="shared" si="6"/>
        <v>0.0005209647937</v>
      </c>
      <c r="L15" s="17">
        <f t="shared" si="6"/>
        <v>0.1843795298</v>
      </c>
      <c r="M15" s="17">
        <f t="shared" si="6"/>
        <v>0.1049806102</v>
      </c>
      <c r="N15" s="17">
        <f t="shared" si="6"/>
        <v>0.1511857552</v>
      </c>
      <c r="O15" s="17">
        <f t="shared" si="6"/>
        <v>0.001317723289</v>
      </c>
      <c r="P15" s="17">
        <f t="shared" si="6"/>
        <v>0.06548946142</v>
      </c>
      <c r="Q15" s="17">
        <f t="shared" si="6"/>
        <v>0.05307259815</v>
      </c>
      <c r="R15" s="17">
        <f t="shared" si="6"/>
        <v>0.005360659902</v>
      </c>
      <c r="S15" s="17">
        <f t="shared" si="6"/>
        <v>0.03055547392</v>
      </c>
      <c r="T15" s="17">
        <f t="shared" si="6"/>
        <v>0.004552429046</v>
      </c>
      <c r="U15" s="17">
        <f t="shared" si="6"/>
        <v>0.00397867914</v>
      </c>
      <c r="V15" s="17">
        <f t="shared" si="6"/>
        <v>0.00003187557721</v>
      </c>
      <c r="W15" s="17">
        <f t="shared" si="6"/>
        <v>0.00002081376763</v>
      </c>
      <c r="X15" s="17">
        <f t="shared" si="6"/>
        <v>0.002063037242</v>
      </c>
      <c r="Y15" s="17">
        <f t="shared" si="6"/>
        <v>0.0003697230048</v>
      </c>
      <c r="Z15" s="17">
        <f t="shared" si="6"/>
        <v>0.000979286938</v>
      </c>
      <c r="AA15" s="17"/>
      <c r="AB15" s="17"/>
      <c r="AC15" s="17"/>
      <c r="AD15" s="17"/>
    </row>
    <row r="16">
      <c r="A16" s="10"/>
      <c r="B16" s="26">
        <f>sqrt(sum(B15:Z15)/(count(B15:Z15)-1))</f>
        <v>0.4217692924</v>
      </c>
      <c r="C16" s="27" t="s">
        <v>21</v>
      </c>
      <c r="D16" s="26"/>
      <c r="E16" s="26"/>
      <c r="F16" s="26">
        <f>1-B16^2/var(B11:Z11)</f>
        <v>0.7220692113</v>
      </c>
      <c r="G16" s="8" t="s">
        <v>22</v>
      </c>
      <c r="H16" s="13"/>
      <c r="I16" s="13"/>
      <c r="J16" s="13"/>
      <c r="K16" s="13"/>
      <c r="L16" s="13"/>
      <c r="M16" s="9"/>
      <c r="N16" s="9"/>
      <c r="O16" s="9"/>
      <c r="P16" s="9"/>
      <c r="Q16" s="9"/>
      <c r="R16" s="9"/>
      <c r="S16" s="9"/>
      <c r="T16" s="9"/>
      <c r="U16" s="9"/>
      <c r="V16" s="9"/>
      <c r="W16" s="9"/>
      <c r="X16" s="9"/>
      <c r="Y16" s="9"/>
      <c r="Z16" s="9"/>
      <c r="AA16" s="9"/>
      <c r="AB16" s="9"/>
      <c r="AC16" s="9"/>
    </row>
    <row r="17">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3.0"/>
  </cols>
  <sheetData>
    <row r="1">
      <c r="A1" s="28" t="s">
        <v>31</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c r="A2" s="9"/>
      <c r="B2" s="9"/>
      <c r="C2" s="9"/>
      <c r="D2" s="10"/>
      <c r="E2" s="11"/>
      <c r="F2" s="10"/>
      <c r="G2" s="11"/>
      <c r="H2" s="10"/>
      <c r="I2" s="10"/>
      <c r="J2" s="10"/>
      <c r="K2" s="9"/>
      <c r="L2" s="9"/>
      <c r="M2" s="9"/>
      <c r="N2" s="9"/>
      <c r="O2" s="9"/>
      <c r="P2" s="9"/>
      <c r="Q2" s="9"/>
      <c r="R2" s="9"/>
      <c r="S2" s="9"/>
      <c r="T2" s="9"/>
      <c r="U2" s="9"/>
      <c r="V2" s="9"/>
      <c r="W2" s="9"/>
      <c r="X2" s="9"/>
      <c r="Y2" s="9"/>
      <c r="Z2" s="9"/>
      <c r="AA2" s="9"/>
      <c r="AB2" s="9"/>
      <c r="AC2" s="9"/>
      <c r="AD2" s="9"/>
    </row>
    <row r="3">
      <c r="A3" s="6" t="s">
        <v>32</v>
      </c>
      <c r="B3" s="9"/>
      <c r="C3" s="6" t="s">
        <v>4</v>
      </c>
      <c r="D3" s="7" t="s">
        <v>33</v>
      </c>
      <c r="E3" s="3">
        <v>-0.35</v>
      </c>
      <c r="F3" s="7" t="s">
        <v>34</v>
      </c>
      <c r="G3" s="3">
        <v>26.0</v>
      </c>
      <c r="H3" s="10"/>
      <c r="I3" s="10"/>
      <c r="J3" s="10"/>
      <c r="K3" s="9"/>
      <c r="L3" s="9"/>
      <c r="M3" s="9"/>
      <c r="N3" s="9"/>
      <c r="O3" s="9"/>
      <c r="P3" s="9"/>
      <c r="Q3" s="9"/>
      <c r="R3" s="9"/>
      <c r="S3" s="9"/>
      <c r="T3" s="9"/>
      <c r="U3" s="9"/>
      <c r="V3" s="9"/>
      <c r="W3" s="9"/>
      <c r="X3" s="9"/>
      <c r="Y3" s="9"/>
      <c r="Z3" s="9"/>
      <c r="AA3" s="9"/>
      <c r="AB3" s="9"/>
      <c r="AC3" s="9"/>
      <c r="AD3" s="9"/>
    </row>
    <row r="4">
      <c r="A4" s="7" t="s">
        <v>35</v>
      </c>
      <c r="B4" s="9"/>
      <c r="C4" s="9"/>
      <c r="D4" s="7" t="s">
        <v>36</v>
      </c>
      <c r="E4" s="3">
        <v>12.0</v>
      </c>
      <c r="F4" s="7" t="s">
        <v>37</v>
      </c>
      <c r="G4" s="3">
        <v>1.0</v>
      </c>
      <c r="H4" s="10"/>
      <c r="I4" s="10"/>
      <c r="J4" s="10"/>
      <c r="K4" s="9"/>
      <c r="L4" s="9"/>
      <c r="M4" s="9"/>
      <c r="N4" s="9"/>
      <c r="O4" s="9"/>
      <c r="P4" s="9"/>
      <c r="Q4" s="9"/>
      <c r="R4" s="9"/>
      <c r="S4" s="9"/>
      <c r="T4" s="9"/>
      <c r="U4" s="9"/>
      <c r="V4" s="9"/>
      <c r="W4" s="9"/>
      <c r="X4" s="9"/>
      <c r="Y4" s="9"/>
      <c r="Z4" s="9"/>
      <c r="AA4" s="9"/>
      <c r="AB4" s="9"/>
      <c r="AC4" s="9"/>
      <c r="AD4" s="9"/>
    </row>
    <row r="5">
      <c r="A5" s="6" t="s">
        <v>38</v>
      </c>
      <c r="B5" s="9"/>
      <c r="C5" s="9"/>
      <c r="D5" s="10"/>
      <c r="E5" s="11"/>
      <c r="F5" s="10"/>
      <c r="G5" s="11"/>
      <c r="H5" s="10"/>
      <c r="I5" s="10"/>
      <c r="J5" s="10"/>
      <c r="K5" s="9"/>
      <c r="L5" s="9"/>
      <c r="M5" s="9"/>
      <c r="N5" s="9"/>
      <c r="O5" s="9"/>
      <c r="P5" s="9"/>
      <c r="Q5" s="9"/>
      <c r="R5" s="9"/>
      <c r="S5" s="9"/>
      <c r="T5" s="9"/>
      <c r="U5" s="9"/>
      <c r="V5" s="9"/>
      <c r="W5" s="9"/>
      <c r="X5" s="9"/>
      <c r="Y5" s="9"/>
      <c r="Z5" s="9"/>
      <c r="AA5" s="9"/>
      <c r="AB5" s="9"/>
      <c r="AC5" s="9"/>
      <c r="AD5" s="9"/>
    </row>
    <row r="6">
      <c r="A6" s="4" t="s">
        <v>39</v>
      </c>
      <c r="B6" s="9"/>
      <c r="C6" s="9"/>
      <c r="D6" s="10"/>
      <c r="E6" s="11"/>
      <c r="F6" s="10"/>
      <c r="G6" s="11"/>
      <c r="H6" s="10"/>
      <c r="I6" s="10"/>
      <c r="J6" s="10"/>
      <c r="K6" s="9"/>
      <c r="L6" s="9"/>
      <c r="M6" s="9"/>
      <c r="N6" s="9"/>
      <c r="O6" s="9"/>
      <c r="P6" s="9"/>
      <c r="Q6" s="9"/>
      <c r="R6" s="9"/>
      <c r="S6" s="9"/>
      <c r="T6" s="9"/>
      <c r="U6" s="9"/>
      <c r="V6" s="9"/>
      <c r="W6" s="9"/>
      <c r="X6" s="9"/>
      <c r="Y6" s="9"/>
      <c r="Z6" s="9"/>
      <c r="AA6" s="9"/>
      <c r="AB6" s="9"/>
      <c r="AC6" s="9"/>
      <c r="AD6" s="9"/>
    </row>
    <row r="7">
      <c r="A7" s="29" t="s">
        <v>40</v>
      </c>
      <c r="B7" s="13">
        <v>0.0</v>
      </c>
      <c r="C7" s="13">
        <v>1.0</v>
      </c>
      <c r="D7" s="13">
        <v>2.0</v>
      </c>
      <c r="E7" s="13">
        <v>3.0</v>
      </c>
      <c r="F7" s="13">
        <v>4.0</v>
      </c>
      <c r="G7" s="11">
        <v>5.0</v>
      </c>
      <c r="H7" s="13">
        <v>6.0</v>
      </c>
      <c r="I7" s="11">
        <v>7.0</v>
      </c>
      <c r="J7" s="13">
        <v>8.0</v>
      </c>
      <c r="K7" s="11">
        <v>9.0</v>
      </c>
      <c r="L7" s="13">
        <v>10.0</v>
      </c>
      <c r="M7" s="10">
        <f t="shared" ref="M7:P7" si="1">L7+1</f>
        <v>11</v>
      </c>
      <c r="N7" s="10">
        <f t="shared" si="1"/>
        <v>12</v>
      </c>
      <c r="O7" s="10">
        <f t="shared" si="1"/>
        <v>13</v>
      </c>
      <c r="P7" s="10">
        <f t="shared" si="1"/>
        <v>14</v>
      </c>
      <c r="Q7" s="9"/>
      <c r="R7" s="9"/>
      <c r="S7" s="9"/>
      <c r="T7" s="9"/>
      <c r="U7" s="9"/>
      <c r="V7" s="9"/>
      <c r="W7" s="9"/>
      <c r="X7" s="9"/>
      <c r="Y7" s="9"/>
      <c r="Z7" s="9"/>
      <c r="AA7" s="9"/>
      <c r="AB7" s="9"/>
      <c r="AC7" s="9"/>
      <c r="AD7" s="9"/>
    </row>
    <row r="8">
      <c r="A8" s="6" t="s">
        <v>41</v>
      </c>
      <c r="B8" s="13">
        <f t="shared" ref="B8:P8" si="2">$G$3-B9</f>
        <v>25</v>
      </c>
      <c r="C8" s="13">
        <f t="shared" si="2"/>
        <v>24</v>
      </c>
      <c r="D8" s="13">
        <f t="shared" si="2"/>
        <v>22</v>
      </c>
      <c r="E8" s="13">
        <f t="shared" si="2"/>
        <v>17</v>
      </c>
      <c r="F8" s="13">
        <f t="shared" si="2"/>
        <v>12</v>
      </c>
      <c r="G8" s="13">
        <f t="shared" si="2"/>
        <v>7</v>
      </c>
      <c r="H8" s="13">
        <f t="shared" si="2"/>
        <v>4</v>
      </c>
      <c r="I8" s="13">
        <f t="shared" si="2"/>
        <v>2</v>
      </c>
      <c r="J8" s="13">
        <f t="shared" si="2"/>
        <v>1</v>
      </c>
      <c r="K8" s="13">
        <f t="shared" si="2"/>
        <v>0</v>
      </c>
      <c r="L8" s="13">
        <f t="shared" si="2"/>
        <v>0</v>
      </c>
      <c r="M8" s="13">
        <f t="shared" si="2"/>
        <v>0</v>
      </c>
      <c r="N8" s="13">
        <f t="shared" si="2"/>
        <v>0</v>
      </c>
      <c r="O8" s="13">
        <f t="shared" si="2"/>
        <v>0</v>
      </c>
      <c r="P8" s="13">
        <f t="shared" si="2"/>
        <v>0</v>
      </c>
      <c r="Q8" s="9"/>
      <c r="R8" s="9"/>
      <c r="S8" s="9"/>
      <c r="T8" s="9"/>
      <c r="U8" s="9"/>
      <c r="V8" s="9"/>
      <c r="W8" s="9"/>
      <c r="X8" s="9"/>
      <c r="Y8" s="9"/>
      <c r="Z8" s="9"/>
      <c r="AA8" s="9"/>
      <c r="AB8" s="9"/>
      <c r="AC8" s="9"/>
      <c r="AD8" s="9"/>
    </row>
    <row r="9">
      <c r="A9" s="29" t="s">
        <v>42</v>
      </c>
      <c r="B9" s="12">
        <v>1.0</v>
      </c>
      <c r="C9" s="30">
        <v>2.0</v>
      </c>
      <c r="D9" s="30">
        <v>4.0</v>
      </c>
      <c r="E9" s="12">
        <v>9.0</v>
      </c>
      <c r="F9" s="30">
        <v>14.0</v>
      </c>
      <c r="G9" s="30">
        <v>19.0</v>
      </c>
      <c r="H9" s="30">
        <v>22.0</v>
      </c>
      <c r="I9" s="30">
        <v>24.0</v>
      </c>
      <c r="J9" s="30">
        <v>25.0</v>
      </c>
      <c r="K9" s="30">
        <v>26.0</v>
      </c>
      <c r="L9" s="30">
        <v>26.0</v>
      </c>
      <c r="M9" s="30">
        <v>26.0</v>
      </c>
      <c r="N9" s="30">
        <v>26.0</v>
      </c>
      <c r="O9" s="30">
        <v>26.0</v>
      </c>
      <c r="P9" s="30">
        <v>26.0</v>
      </c>
      <c r="Q9" s="9"/>
      <c r="R9" s="9"/>
      <c r="S9" s="9"/>
      <c r="T9" s="9"/>
      <c r="U9" s="9"/>
      <c r="V9" s="9"/>
      <c r="W9" s="9"/>
      <c r="X9" s="9"/>
      <c r="Y9" s="9"/>
      <c r="Z9" s="9"/>
      <c r="AA9" s="9"/>
      <c r="AB9" s="9"/>
      <c r="AC9" s="9"/>
      <c r="AD9" s="9"/>
    </row>
    <row r="10">
      <c r="A10" s="6" t="s">
        <v>43</v>
      </c>
      <c r="B10" s="13">
        <f t="shared" ref="B10:L10" si="3">C9-B9</f>
        <v>1</v>
      </c>
      <c r="C10" s="13">
        <f t="shared" si="3"/>
        <v>2</v>
      </c>
      <c r="D10" s="13">
        <f t="shared" si="3"/>
        <v>5</v>
      </c>
      <c r="E10" s="13">
        <f t="shared" si="3"/>
        <v>5</v>
      </c>
      <c r="F10" s="13">
        <f t="shared" si="3"/>
        <v>5</v>
      </c>
      <c r="G10" s="13">
        <f t="shared" si="3"/>
        <v>3</v>
      </c>
      <c r="H10" s="13">
        <f t="shared" si="3"/>
        <v>2</v>
      </c>
      <c r="I10" s="13">
        <f t="shared" si="3"/>
        <v>1</v>
      </c>
      <c r="J10" s="13">
        <f t="shared" si="3"/>
        <v>1</v>
      </c>
      <c r="K10" s="13">
        <f t="shared" si="3"/>
        <v>0</v>
      </c>
      <c r="L10" s="13">
        <f t="shared" si="3"/>
        <v>0</v>
      </c>
      <c r="M10" s="11">
        <f t="shared" ref="M10:P10" si="4">M9-L9</f>
        <v>0</v>
      </c>
      <c r="N10" s="11">
        <f t="shared" si="4"/>
        <v>0</v>
      </c>
      <c r="O10" s="11">
        <f t="shared" si="4"/>
        <v>0</v>
      </c>
      <c r="P10" s="11">
        <f t="shared" si="4"/>
        <v>0</v>
      </c>
      <c r="Q10" s="9"/>
      <c r="R10" s="9"/>
      <c r="S10" s="9"/>
      <c r="T10" s="9"/>
      <c r="U10" s="9"/>
      <c r="V10" s="9"/>
      <c r="W10" s="9"/>
      <c r="X10" s="9"/>
      <c r="Y10" s="9"/>
      <c r="Z10" s="9"/>
      <c r="AA10" s="9"/>
      <c r="AB10" s="9"/>
      <c r="AC10" s="9"/>
      <c r="AD10" s="9"/>
    </row>
    <row r="11">
      <c r="A11" s="16" t="s">
        <v>44</v>
      </c>
      <c r="B11" s="17">
        <f>B10/$G4</f>
        <v>1</v>
      </c>
      <c r="C11" s="17">
        <f t="shared" ref="C11:P11" si="5">average(B10:C10)/$G4</f>
        <v>1.5</v>
      </c>
      <c r="D11" s="17">
        <f t="shared" si="5"/>
        <v>3.5</v>
      </c>
      <c r="E11" s="17">
        <f t="shared" si="5"/>
        <v>5</v>
      </c>
      <c r="F11" s="17">
        <f t="shared" si="5"/>
        <v>5</v>
      </c>
      <c r="G11" s="17">
        <f t="shared" si="5"/>
        <v>4</v>
      </c>
      <c r="H11" s="17">
        <f t="shared" si="5"/>
        <v>2.5</v>
      </c>
      <c r="I11" s="17">
        <f t="shared" si="5"/>
        <v>1.5</v>
      </c>
      <c r="J11" s="17">
        <f t="shared" si="5"/>
        <v>1</v>
      </c>
      <c r="K11" s="17">
        <f t="shared" si="5"/>
        <v>0.5</v>
      </c>
      <c r="L11" s="17">
        <f t="shared" si="5"/>
        <v>0</v>
      </c>
      <c r="M11" s="17">
        <f t="shared" si="5"/>
        <v>0</v>
      </c>
      <c r="N11" s="17">
        <f t="shared" si="5"/>
        <v>0</v>
      </c>
      <c r="O11" s="17">
        <f t="shared" si="5"/>
        <v>0</v>
      </c>
      <c r="P11" s="17">
        <f t="shared" si="5"/>
        <v>0</v>
      </c>
      <c r="Q11" s="9"/>
      <c r="R11" s="9"/>
      <c r="S11" s="9"/>
      <c r="T11" s="9"/>
      <c r="U11" s="9"/>
      <c r="V11" s="9"/>
      <c r="W11" s="9"/>
      <c r="X11" s="9"/>
      <c r="Y11" s="9"/>
      <c r="Z11" s="9"/>
      <c r="AA11" s="9"/>
      <c r="AB11" s="9"/>
      <c r="AC11" s="9"/>
      <c r="AD11" s="9"/>
    </row>
    <row r="12">
      <c r="A12" s="16" t="s">
        <v>45</v>
      </c>
      <c r="B12" s="25">
        <f t="shared" ref="B12:P12" si="6">$E3*(B7-$E4)</f>
        <v>4.2</v>
      </c>
      <c r="C12" s="25">
        <f t="shared" si="6"/>
        <v>3.85</v>
      </c>
      <c r="D12" s="25">
        <f t="shared" si="6"/>
        <v>3.5</v>
      </c>
      <c r="E12" s="25">
        <f t="shared" si="6"/>
        <v>3.15</v>
      </c>
      <c r="F12" s="25">
        <f t="shared" si="6"/>
        <v>2.8</v>
      </c>
      <c r="G12" s="25">
        <f t="shared" si="6"/>
        <v>2.45</v>
      </c>
      <c r="H12" s="25">
        <f t="shared" si="6"/>
        <v>2.1</v>
      </c>
      <c r="I12" s="25">
        <f t="shared" si="6"/>
        <v>1.75</v>
      </c>
      <c r="J12" s="25">
        <f t="shared" si="6"/>
        <v>1.4</v>
      </c>
      <c r="K12" s="25">
        <f t="shared" si="6"/>
        <v>1.05</v>
      </c>
      <c r="L12" s="25">
        <f t="shared" si="6"/>
        <v>0.7</v>
      </c>
      <c r="M12" s="25">
        <f t="shared" si="6"/>
        <v>0.35</v>
      </c>
      <c r="N12" s="25">
        <f t="shared" si="6"/>
        <v>0</v>
      </c>
      <c r="O12" s="25">
        <f t="shared" si="6"/>
        <v>-0.35</v>
      </c>
      <c r="P12" s="25">
        <f t="shared" si="6"/>
        <v>-0.7</v>
      </c>
      <c r="Q12" s="9"/>
      <c r="R12" s="9"/>
      <c r="S12" s="9"/>
      <c r="T12" s="9"/>
      <c r="U12" s="9"/>
      <c r="V12" s="9"/>
      <c r="W12" s="9"/>
      <c r="X12" s="9"/>
      <c r="Y12" s="9"/>
      <c r="Z12" s="9"/>
      <c r="AA12" s="9"/>
      <c r="AB12" s="9"/>
      <c r="AC12" s="9"/>
      <c r="AD12" s="9"/>
    </row>
    <row r="13">
      <c r="A13" s="16" t="s">
        <v>46</v>
      </c>
      <c r="B13" s="31">
        <f t="shared" ref="B13:P13" si="7">$E3/2*(B7-$E4)^2+(1-$E3*$E4^2/2)</f>
        <v>1</v>
      </c>
      <c r="C13" s="31">
        <f t="shared" si="7"/>
        <v>5.025</v>
      </c>
      <c r="D13" s="31">
        <f t="shared" si="7"/>
        <v>8.7</v>
      </c>
      <c r="E13" s="31">
        <f t="shared" si="7"/>
        <v>12.025</v>
      </c>
      <c r="F13" s="31">
        <f t="shared" si="7"/>
        <v>15</v>
      </c>
      <c r="G13" s="31">
        <f t="shared" si="7"/>
        <v>17.625</v>
      </c>
      <c r="H13" s="31">
        <f t="shared" si="7"/>
        <v>19.9</v>
      </c>
      <c r="I13" s="31">
        <f t="shared" si="7"/>
        <v>21.825</v>
      </c>
      <c r="J13" s="31">
        <f t="shared" si="7"/>
        <v>23.4</v>
      </c>
      <c r="K13" s="31">
        <f t="shared" si="7"/>
        <v>24.625</v>
      </c>
      <c r="L13" s="31">
        <f t="shared" si="7"/>
        <v>25.5</v>
      </c>
      <c r="M13" s="31">
        <f t="shared" si="7"/>
        <v>26.025</v>
      </c>
      <c r="N13" s="31">
        <f t="shared" si="7"/>
        <v>26.2</v>
      </c>
      <c r="O13" s="31">
        <f t="shared" si="7"/>
        <v>26.025</v>
      </c>
      <c r="P13" s="31">
        <f t="shared" si="7"/>
        <v>25.5</v>
      </c>
      <c r="Q13" s="9"/>
      <c r="R13" s="9"/>
      <c r="S13" s="9"/>
      <c r="T13" s="9"/>
      <c r="U13" s="9"/>
      <c r="V13" s="9"/>
      <c r="W13" s="9"/>
      <c r="X13" s="9"/>
      <c r="Y13" s="9"/>
      <c r="Z13" s="9"/>
      <c r="AA13" s="9"/>
      <c r="AB13" s="9"/>
      <c r="AC13" s="9"/>
      <c r="AD13" s="9"/>
    </row>
    <row r="14">
      <c r="A14" s="6" t="s">
        <v>47</v>
      </c>
      <c r="B14" s="25">
        <f t="shared" ref="B14:P14" si="8">$G3-B13</f>
        <v>25</v>
      </c>
      <c r="C14" s="25">
        <f t="shared" si="8"/>
        <v>20.975</v>
      </c>
      <c r="D14" s="25">
        <f t="shared" si="8"/>
        <v>17.3</v>
      </c>
      <c r="E14" s="25">
        <f t="shared" si="8"/>
        <v>13.975</v>
      </c>
      <c r="F14" s="25">
        <f t="shared" si="8"/>
        <v>11</v>
      </c>
      <c r="G14" s="25">
        <f t="shared" si="8"/>
        <v>8.375</v>
      </c>
      <c r="H14" s="25">
        <f t="shared" si="8"/>
        <v>6.1</v>
      </c>
      <c r="I14" s="25">
        <f t="shared" si="8"/>
        <v>4.175</v>
      </c>
      <c r="J14" s="25">
        <f t="shared" si="8"/>
        <v>2.6</v>
      </c>
      <c r="K14" s="25">
        <f t="shared" si="8"/>
        <v>1.375</v>
      </c>
      <c r="L14" s="25">
        <f t="shared" si="8"/>
        <v>0.5</v>
      </c>
      <c r="M14" s="25">
        <f t="shared" si="8"/>
        <v>-0.025</v>
      </c>
      <c r="N14" s="25">
        <f t="shared" si="8"/>
        <v>-0.2</v>
      </c>
      <c r="O14" s="25">
        <f t="shared" si="8"/>
        <v>-0.025</v>
      </c>
      <c r="P14" s="25">
        <f t="shared" si="8"/>
        <v>0.5</v>
      </c>
      <c r="Q14" s="9"/>
      <c r="R14" s="9"/>
      <c r="S14" s="9"/>
      <c r="T14" s="9"/>
      <c r="U14" s="9"/>
      <c r="V14" s="9"/>
      <c r="W14" s="9"/>
      <c r="X14" s="9"/>
      <c r="Y14" s="9"/>
      <c r="Z14" s="9"/>
      <c r="AA14" s="9"/>
      <c r="AB14" s="9"/>
      <c r="AC14" s="9"/>
      <c r="AD14" s="9"/>
    </row>
    <row r="15">
      <c r="A15" s="6" t="s">
        <v>30</v>
      </c>
      <c r="B15" s="13"/>
      <c r="C15" s="13"/>
      <c r="D15" s="13"/>
      <c r="E15" s="13"/>
      <c r="F15" s="13"/>
      <c r="G15" s="13"/>
      <c r="H15" s="13"/>
      <c r="I15" s="13"/>
      <c r="J15" s="13"/>
      <c r="K15" s="13"/>
      <c r="L15" s="13"/>
      <c r="M15" s="13"/>
      <c r="N15" s="13"/>
      <c r="O15" s="13"/>
      <c r="P15" s="13"/>
      <c r="Q15" s="9"/>
      <c r="R15" s="9"/>
      <c r="S15" s="9"/>
      <c r="T15" s="9"/>
      <c r="U15" s="9"/>
      <c r="V15" s="9"/>
      <c r="W15" s="9"/>
      <c r="X15" s="9"/>
      <c r="Y15" s="9"/>
      <c r="Z15" s="9"/>
      <c r="AA15" s="9"/>
      <c r="AB15" s="9"/>
      <c r="AC15" s="9"/>
      <c r="AD15" s="9"/>
    </row>
    <row r="16">
      <c r="A16" s="10" t="s">
        <v>48</v>
      </c>
      <c r="B16" s="13">
        <f t="shared" ref="B16:P16" si="9">(B9-B13)^2</f>
        <v>0</v>
      </c>
      <c r="C16" s="13">
        <f t="shared" si="9"/>
        <v>9.150625</v>
      </c>
      <c r="D16" s="13">
        <f t="shared" si="9"/>
        <v>22.09</v>
      </c>
      <c r="E16" s="13">
        <f t="shared" si="9"/>
        <v>9.150625</v>
      </c>
      <c r="F16" s="13">
        <f t="shared" si="9"/>
        <v>1</v>
      </c>
      <c r="G16" s="13">
        <f t="shared" si="9"/>
        <v>1.890625</v>
      </c>
      <c r="H16" s="13">
        <f t="shared" si="9"/>
        <v>4.41</v>
      </c>
      <c r="I16" s="13">
        <f t="shared" si="9"/>
        <v>4.730625</v>
      </c>
      <c r="J16" s="13">
        <f t="shared" si="9"/>
        <v>2.56</v>
      </c>
      <c r="K16" s="13">
        <f t="shared" si="9"/>
        <v>1.890625</v>
      </c>
      <c r="L16" s="13">
        <f t="shared" si="9"/>
        <v>0.25</v>
      </c>
      <c r="M16" s="13">
        <f t="shared" si="9"/>
        <v>0.000625</v>
      </c>
      <c r="N16" s="13">
        <f t="shared" si="9"/>
        <v>0.04</v>
      </c>
      <c r="O16" s="13">
        <f t="shared" si="9"/>
        <v>0.000625</v>
      </c>
      <c r="P16" s="13">
        <f t="shared" si="9"/>
        <v>0.25</v>
      </c>
      <c r="Q16" s="9"/>
      <c r="R16" s="9"/>
      <c r="S16" s="9"/>
      <c r="T16" s="9"/>
      <c r="U16" s="9"/>
      <c r="V16" s="9"/>
      <c r="W16" s="9"/>
      <c r="X16" s="9"/>
      <c r="Y16" s="9"/>
      <c r="Z16" s="9"/>
      <c r="AA16" s="9"/>
      <c r="AB16" s="9"/>
      <c r="AC16" s="9"/>
      <c r="AD16" s="9"/>
    </row>
    <row r="17">
      <c r="A17" s="13">
        <f>sqrt(sum(B16:M16)/(count(B16:M16)-1))</f>
        <v>2.278830442</v>
      </c>
      <c r="B17" s="19" t="s">
        <v>21</v>
      </c>
      <c r="C17" s="13"/>
      <c r="D17" s="13"/>
      <c r="E17" s="13"/>
      <c r="F17" s="13">
        <f>1-A17^2/var(B9:M9)</f>
        <v>0.9483042986</v>
      </c>
      <c r="G17" s="8" t="s">
        <v>49</v>
      </c>
      <c r="H17" s="13"/>
      <c r="I17" s="13"/>
      <c r="J17" s="13"/>
      <c r="K17" s="13"/>
      <c r="L17" s="13"/>
      <c r="M17" s="9"/>
      <c r="N17" s="9"/>
      <c r="O17" s="9"/>
      <c r="P17" s="9"/>
      <c r="Q17" s="9"/>
      <c r="R17" s="9"/>
      <c r="S17" s="9"/>
      <c r="T17" s="9"/>
      <c r="U17" s="9"/>
      <c r="V17" s="9"/>
      <c r="W17" s="9"/>
      <c r="X17" s="9"/>
      <c r="Y17" s="9"/>
      <c r="Z17" s="9"/>
      <c r="AA17" s="9"/>
      <c r="AB17" s="9"/>
      <c r="AC17" s="9"/>
    </row>
    <row r="18">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row>
    <row r="19">
      <c r="A19" s="2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row>
    <row r="20">
      <c r="A20" s="2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row>
    <row r="21">
      <c r="A21" s="2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row>
    <row r="22">
      <c r="A22" s="2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row>
    <row r="23">
      <c r="A23" s="2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row>
    <row r="24">
      <c r="A24" s="2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row>
    <row r="25">
      <c r="A25" s="2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row>
    <row r="26">
      <c r="A26" s="2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row>
    <row r="27">
      <c r="A27" s="2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row>
    <row r="28">
      <c r="A28" s="2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row>
    <row r="29">
      <c r="A29" s="2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row>
    <row r="30">
      <c r="A30" s="2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row>
    <row r="31">
      <c r="A31" s="2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row>
    <row r="32">
      <c r="A32" s="2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row>
    <row r="33">
      <c r="A33" s="2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row>
    <row r="34">
      <c r="A34" s="2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row>
    <row r="35">
      <c r="A35" s="2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row>
    <row r="36">
      <c r="A36" s="2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row>
    <row r="37">
      <c r="A37" s="29"/>
      <c r="B37" s="9"/>
      <c r="C37" s="9"/>
      <c r="D37" s="9"/>
      <c r="E37" s="9"/>
      <c r="F37" s="9"/>
      <c r="G37" s="9"/>
      <c r="H37" s="9"/>
      <c r="I37" s="9"/>
      <c r="J37" s="9"/>
      <c r="K37" s="9"/>
      <c r="L37" s="9"/>
      <c r="M37" s="9"/>
      <c r="N37" s="9"/>
      <c r="O37" s="9"/>
      <c r="P37" s="10"/>
      <c r="Q37" s="10"/>
      <c r="R37" s="9"/>
      <c r="S37" s="9"/>
      <c r="T37" s="9"/>
      <c r="U37" s="9"/>
      <c r="V37" s="9"/>
      <c r="W37" s="9"/>
      <c r="X37" s="9"/>
      <c r="Y37" s="9"/>
      <c r="Z37" s="9"/>
      <c r="AA37" s="9"/>
      <c r="AB37" s="9"/>
      <c r="AC37" s="9"/>
      <c r="AD37" s="9"/>
    </row>
    <row r="38">
      <c r="A38" s="6" t="s">
        <v>50</v>
      </c>
      <c r="B38" s="9"/>
      <c r="C38" s="9"/>
      <c r="D38" s="32"/>
      <c r="E38" s="33"/>
      <c r="F38" s="9"/>
      <c r="G38" s="9"/>
      <c r="H38" s="9"/>
      <c r="I38" s="9"/>
      <c r="J38" s="9"/>
      <c r="K38" s="9"/>
      <c r="L38" s="9"/>
      <c r="M38" s="9"/>
      <c r="N38" s="9"/>
      <c r="O38" s="9"/>
      <c r="P38" s="34"/>
      <c r="Q38" s="9"/>
      <c r="R38" s="9"/>
      <c r="S38" s="9"/>
      <c r="T38" s="9"/>
      <c r="U38" s="9"/>
      <c r="V38" s="9"/>
      <c r="W38" s="9"/>
      <c r="X38" s="9"/>
      <c r="Y38" s="9"/>
      <c r="Z38" s="9"/>
      <c r="AA38" s="9"/>
      <c r="AB38" s="9"/>
      <c r="AC38" s="9"/>
      <c r="AD38" s="9"/>
    </row>
    <row r="39">
      <c r="A39" s="35" t="s">
        <v>51</v>
      </c>
      <c r="B39" s="11"/>
      <c r="C39" s="9"/>
      <c r="D39" s="13"/>
      <c r="E39" s="9"/>
      <c r="F39" s="9"/>
      <c r="G39" s="9"/>
      <c r="H39" s="9"/>
      <c r="I39" s="9"/>
      <c r="J39" s="9"/>
      <c r="K39" s="9"/>
      <c r="L39" s="9"/>
      <c r="M39" s="9"/>
      <c r="N39" s="9"/>
      <c r="O39" s="9"/>
      <c r="P39" s="9"/>
      <c r="Q39" s="9"/>
      <c r="R39" s="9"/>
      <c r="S39" s="9"/>
      <c r="T39" s="9"/>
      <c r="U39" s="9"/>
      <c r="V39" s="9"/>
      <c r="W39" s="9"/>
      <c r="X39" s="9"/>
      <c r="Y39" s="9"/>
      <c r="Z39" s="9"/>
      <c r="AA39" s="9"/>
      <c r="AB39" s="9"/>
      <c r="AC39" s="9"/>
      <c r="AD39" s="9"/>
    </row>
    <row r="40">
      <c r="A40" s="23" t="s">
        <v>33</v>
      </c>
      <c r="B40" s="36">
        <f t="shared" ref="B40:B41" si="10">E3</f>
        <v>-0.35</v>
      </c>
      <c r="C40" s="23" t="s">
        <v>52</v>
      </c>
      <c r="D40" s="13"/>
      <c r="E40" s="13"/>
      <c r="F40" s="13"/>
      <c r="G40" s="13"/>
      <c r="H40" s="13"/>
      <c r="I40" s="13"/>
      <c r="J40" s="13"/>
      <c r="K40" s="13"/>
      <c r="L40" s="13"/>
      <c r="M40" s="13"/>
      <c r="N40" s="13"/>
      <c r="O40" s="9"/>
      <c r="P40" s="9"/>
      <c r="Q40" s="9"/>
      <c r="R40" s="9"/>
      <c r="S40" s="9"/>
      <c r="T40" s="9"/>
      <c r="U40" s="9"/>
      <c r="V40" s="9"/>
      <c r="W40" s="9"/>
      <c r="X40" s="9"/>
      <c r="Y40" s="9"/>
      <c r="Z40" s="9"/>
      <c r="AA40" s="9"/>
      <c r="AB40" s="9"/>
      <c r="AC40" s="9"/>
      <c r="AD40" s="9"/>
    </row>
    <row r="41">
      <c r="A41" s="23" t="s">
        <v>36</v>
      </c>
      <c r="B41" s="13">
        <f t="shared" si="10"/>
        <v>12</v>
      </c>
      <c r="C41" s="23" t="s">
        <v>53</v>
      </c>
      <c r="D41" s="11"/>
      <c r="E41" s="13"/>
      <c r="F41" s="11"/>
      <c r="G41" s="11"/>
      <c r="H41" s="11"/>
      <c r="I41" s="11"/>
      <c r="J41" s="11"/>
      <c r="K41" s="11"/>
      <c r="L41" s="11"/>
      <c r="M41" s="13"/>
      <c r="N41" s="13"/>
      <c r="O41" s="9"/>
      <c r="P41" s="13"/>
      <c r="Q41" s="9"/>
      <c r="R41" s="9"/>
      <c r="S41" s="9"/>
      <c r="T41" s="9"/>
      <c r="U41" s="9"/>
      <c r="V41" s="9"/>
      <c r="W41" s="9"/>
      <c r="X41" s="9"/>
      <c r="Y41" s="9"/>
      <c r="Z41" s="9"/>
      <c r="AA41" s="9"/>
      <c r="AB41" s="9"/>
      <c r="AC41" s="9"/>
      <c r="AD41" s="9"/>
    </row>
    <row r="42">
      <c r="A42" s="35" t="s">
        <v>54</v>
      </c>
      <c r="B42" s="13"/>
      <c r="C42" s="13"/>
      <c r="D42" s="13"/>
      <c r="E42" s="13"/>
      <c r="F42" s="13"/>
      <c r="G42" s="13"/>
      <c r="H42" s="13"/>
      <c r="I42" s="13"/>
      <c r="J42" s="13"/>
      <c r="K42" s="13"/>
      <c r="L42" s="13"/>
      <c r="M42" s="13"/>
      <c r="N42" s="13"/>
      <c r="O42" s="9"/>
      <c r="P42" s="13"/>
      <c r="Q42" s="9"/>
      <c r="R42" s="9"/>
      <c r="S42" s="9"/>
      <c r="T42" s="9"/>
      <c r="U42" s="9"/>
      <c r="V42" s="9"/>
      <c r="W42" s="9"/>
      <c r="X42" s="9"/>
      <c r="Y42" s="9"/>
      <c r="Z42" s="9"/>
      <c r="AA42" s="9"/>
      <c r="AB42" s="9"/>
      <c r="AC42" s="9"/>
      <c r="AD42" s="9"/>
    </row>
    <row r="43">
      <c r="A43" s="18" t="s">
        <v>55</v>
      </c>
      <c r="B43" s="31">
        <v>0.749</v>
      </c>
      <c r="C43" s="21" t="s">
        <v>56</v>
      </c>
      <c r="D43" s="4">
        <v>0.336</v>
      </c>
      <c r="E43" s="20"/>
      <c r="F43" s="37">
        <v>0.167</v>
      </c>
      <c r="G43" s="19" t="s">
        <v>57</v>
      </c>
      <c r="H43" s="17"/>
      <c r="I43" s="17"/>
      <c r="J43" s="17"/>
      <c r="K43" s="17"/>
      <c r="L43" s="17"/>
      <c r="M43" s="17"/>
      <c r="N43" s="9"/>
      <c r="O43" s="9"/>
      <c r="P43" s="9"/>
      <c r="Q43" s="9"/>
      <c r="R43" s="9"/>
      <c r="S43" s="9"/>
      <c r="T43" s="9"/>
      <c r="U43" s="9"/>
      <c r="V43" s="9"/>
      <c r="W43" s="9"/>
      <c r="X43" s="9"/>
      <c r="Y43" s="9"/>
      <c r="Z43" s="9"/>
      <c r="AA43" s="9"/>
      <c r="AB43" s="9"/>
      <c r="AC43" s="9"/>
    </row>
    <row r="44">
      <c r="A44" s="23" t="s">
        <v>58</v>
      </c>
      <c r="B44" s="13"/>
      <c r="C44" s="13"/>
      <c r="D44" s="13"/>
      <c r="E44" s="13"/>
      <c r="F44" s="13"/>
      <c r="G44" s="13"/>
      <c r="H44" s="13"/>
      <c r="I44" s="13"/>
      <c r="J44" s="13"/>
      <c r="K44" s="13"/>
      <c r="L44" s="13"/>
      <c r="M44" s="13"/>
      <c r="N44" s="13"/>
      <c r="O44" s="9"/>
      <c r="P44" s="13"/>
      <c r="Q44" s="9"/>
      <c r="R44" s="9"/>
      <c r="S44" s="9"/>
      <c r="T44" s="9"/>
      <c r="U44" s="9"/>
      <c r="V44" s="9"/>
      <c r="W44" s="9"/>
      <c r="X44" s="9"/>
      <c r="Y44" s="9"/>
      <c r="Z44" s="9"/>
      <c r="AA44" s="9"/>
      <c r="AB44" s="9"/>
      <c r="AC44" s="9"/>
      <c r="AD44" s="9"/>
    </row>
    <row r="45">
      <c r="A45" s="23" t="s">
        <v>59</v>
      </c>
      <c r="B45" s="13"/>
      <c r="C45" s="13"/>
      <c r="D45" s="13"/>
      <c r="E45" s="13"/>
      <c r="F45" s="13"/>
      <c r="G45" s="13"/>
      <c r="H45" s="13"/>
      <c r="I45" s="13"/>
      <c r="J45" s="13"/>
      <c r="K45" s="13"/>
      <c r="L45" s="13"/>
      <c r="M45" s="13"/>
      <c r="N45" s="13"/>
      <c r="O45" s="9"/>
      <c r="P45" s="13"/>
      <c r="Q45" s="9"/>
      <c r="R45" s="9"/>
      <c r="S45" s="9"/>
      <c r="T45" s="9"/>
      <c r="U45" s="9"/>
      <c r="V45" s="9"/>
      <c r="W45" s="9"/>
      <c r="X45" s="9"/>
      <c r="Y45" s="9"/>
      <c r="Z45" s="9"/>
      <c r="AA45" s="9"/>
      <c r="AB45" s="9"/>
      <c r="AC45" s="9"/>
      <c r="AD45" s="9"/>
    </row>
    <row r="46">
      <c r="A46" s="38" t="s">
        <v>60</v>
      </c>
      <c r="B46" s="5"/>
      <c r="C46" s="12"/>
      <c r="D46" s="12"/>
      <c r="E46" s="12"/>
      <c r="F46" s="12"/>
      <c r="G46" s="12"/>
      <c r="H46" s="12"/>
      <c r="I46" s="12"/>
      <c r="J46" s="12"/>
      <c r="K46" s="12"/>
      <c r="L46" s="12"/>
      <c r="M46" s="12"/>
      <c r="N46" s="12"/>
      <c r="O46" s="24"/>
      <c r="P46" s="12"/>
      <c r="Q46" s="24"/>
      <c r="R46" s="24"/>
      <c r="S46" s="24"/>
      <c r="T46" s="24"/>
      <c r="U46" s="24"/>
      <c r="V46" s="24"/>
      <c r="W46" s="24"/>
      <c r="X46" s="24"/>
      <c r="Y46" s="24"/>
      <c r="Z46" s="24"/>
      <c r="AA46" s="24"/>
      <c r="AB46" s="24"/>
      <c r="AC46" s="24"/>
      <c r="AD46" s="24"/>
    </row>
    <row r="47">
      <c r="A47" s="35" t="s">
        <v>61</v>
      </c>
      <c r="B47" s="2"/>
      <c r="C47" s="13"/>
      <c r="D47" s="13"/>
      <c r="E47" s="13"/>
      <c r="F47" s="13"/>
      <c r="G47" s="13"/>
      <c r="H47" s="13"/>
      <c r="I47" s="13"/>
      <c r="J47" s="13"/>
      <c r="K47" s="13"/>
      <c r="L47" s="13"/>
      <c r="M47" s="13"/>
      <c r="N47" s="13"/>
      <c r="O47" s="9"/>
      <c r="P47" s="13"/>
      <c r="Q47" s="9"/>
      <c r="R47" s="9"/>
      <c r="S47" s="9"/>
      <c r="T47" s="9"/>
      <c r="U47" s="9"/>
      <c r="V47" s="9"/>
      <c r="W47" s="9"/>
      <c r="X47" s="9"/>
      <c r="Y47" s="9"/>
      <c r="Z47" s="9"/>
      <c r="AA47" s="9"/>
      <c r="AB47" s="9"/>
      <c r="AC47" s="9"/>
      <c r="AD47" s="9"/>
    </row>
    <row r="48">
      <c r="A48" s="39">
        <f>A17</f>
        <v>2.278830442</v>
      </c>
      <c r="B48" s="40" t="s">
        <v>21</v>
      </c>
      <c r="C48" s="41"/>
      <c r="D48" s="39"/>
      <c r="E48" s="42">
        <f>F17</f>
        <v>0.9483042986</v>
      </c>
      <c r="F48" s="43" t="s">
        <v>49</v>
      </c>
      <c r="G48" s="41"/>
      <c r="H48" s="41"/>
      <c r="I48" s="39"/>
      <c r="J48" s="39"/>
      <c r="K48" s="39"/>
      <c r="L48" s="44"/>
      <c r="M48" s="44"/>
      <c r="N48" s="44"/>
      <c r="O48" s="44"/>
      <c r="P48" s="44"/>
      <c r="Q48" s="44"/>
      <c r="R48" s="44"/>
      <c r="S48" s="44"/>
      <c r="T48" s="44"/>
      <c r="U48" s="44"/>
      <c r="V48" s="44"/>
      <c r="W48" s="44"/>
      <c r="X48" s="44"/>
      <c r="Y48" s="44"/>
      <c r="Z48" s="44"/>
      <c r="AA48" s="44"/>
      <c r="AB48" s="44"/>
    </row>
    <row r="49">
      <c r="A49" s="45" t="s">
        <v>62</v>
      </c>
      <c r="B49" s="46"/>
      <c r="C49" s="46"/>
      <c r="D49" s="46"/>
      <c r="E49" s="46"/>
      <c r="F49" s="46"/>
      <c r="G49" s="46"/>
      <c r="H49" s="46"/>
      <c r="I49" s="46"/>
      <c r="J49" s="46"/>
      <c r="K49" s="46"/>
      <c r="L49" s="46"/>
      <c r="M49" s="46"/>
      <c r="N49" s="9"/>
      <c r="O49" s="9"/>
      <c r="P49" s="9"/>
      <c r="Q49" s="9"/>
      <c r="R49" s="9"/>
      <c r="S49" s="9"/>
      <c r="T49" s="9"/>
      <c r="U49" s="9"/>
      <c r="V49" s="9"/>
      <c r="W49" s="9"/>
      <c r="X49" s="9"/>
      <c r="Y49" s="9"/>
      <c r="Z49" s="9"/>
      <c r="AA49" s="9"/>
      <c r="AB49" s="9"/>
      <c r="AC49" s="9"/>
      <c r="AD49" s="9"/>
    </row>
    <row r="50">
      <c r="A50" s="23" t="s">
        <v>63</v>
      </c>
      <c r="B50" s="46"/>
      <c r="C50" s="46"/>
      <c r="D50" s="46"/>
      <c r="E50" s="46"/>
      <c r="F50" s="46"/>
      <c r="G50" s="46"/>
      <c r="H50" s="46"/>
      <c r="I50" s="46"/>
      <c r="J50" s="46"/>
      <c r="K50" s="46"/>
      <c r="L50" s="46"/>
      <c r="M50" s="46"/>
      <c r="N50" s="9"/>
      <c r="O50" s="9"/>
      <c r="P50" s="9"/>
      <c r="Q50" s="9"/>
      <c r="R50" s="9"/>
      <c r="S50" s="9"/>
      <c r="T50" s="9"/>
      <c r="U50" s="9"/>
      <c r="V50" s="9"/>
      <c r="W50" s="9"/>
      <c r="X50" s="9"/>
      <c r="Y50" s="9"/>
      <c r="Z50" s="9"/>
      <c r="AA50" s="9"/>
      <c r="AB50" s="9"/>
      <c r="AC50" s="9"/>
      <c r="AD50" s="9"/>
    </row>
    <row r="51">
      <c r="A51" s="47" t="s">
        <v>64</v>
      </c>
      <c r="B51" s="48"/>
      <c r="C51" s="48"/>
      <c r="D51" s="48"/>
      <c r="E51" s="48"/>
      <c r="F51" s="48"/>
      <c r="G51" s="48"/>
      <c r="H51" s="48"/>
      <c r="I51" s="48"/>
      <c r="J51" s="48"/>
      <c r="K51" s="48"/>
      <c r="L51" s="48"/>
      <c r="M51" s="48"/>
      <c r="N51" s="24"/>
      <c r="O51" s="24"/>
      <c r="P51" s="24"/>
      <c r="Q51" s="24"/>
      <c r="R51" s="24"/>
      <c r="S51" s="24"/>
      <c r="T51" s="24"/>
      <c r="U51" s="24"/>
      <c r="V51" s="24"/>
      <c r="W51" s="24"/>
      <c r="X51" s="24"/>
      <c r="Y51" s="24"/>
      <c r="Z51" s="24"/>
      <c r="AA51" s="24"/>
      <c r="AB51" s="24"/>
      <c r="AC51" s="24"/>
      <c r="AD51" s="24"/>
    </row>
    <row r="52">
      <c r="A52" s="49"/>
      <c r="B52" s="49"/>
      <c r="C52" s="49"/>
      <c r="D52" s="49"/>
      <c r="E52" s="49"/>
      <c r="F52" s="49"/>
      <c r="G52" s="49"/>
      <c r="H52" s="49"/>
      <c r="I52" s="49"/>
      <c r="J52" s="49"/>
      <c r="K52" s="49"/>
      <c r="L52" s="49"/>
      <c r="M52" s="49"/>
      <c r="N52" s="9"/>
      <c r="O52" s="9"/>
      <c r="P52" s="9"/>
      <c r="Q52" s="9"/>
      <c r="R52" s="9"/>
      <c r="S52" s="9"/>
      <c r="T52" s="9"/>
      <c r="U52" s="9"/>
      <c r="V52" s="9"/>
      <c r="W52" s="9"/>
      <c r="X52" s="9"/>
      <c r="Y52" s="9"/>
      <c r="Z52" s="9"/>
      <c r="AA52" s="9"/>
      <c r="AB52" s="9"/>
      <c r="AC52" s="9"/>
      <c r="AD52" s="9"/>
    </row>
    <row r="53">
      <c r="A53" s="6"/>
      <c r="B53" s="46"/>
      <c r="C53" s="46"/>
      <c r="D53" s="46"/>
      <c r="E53" s="46"/>
      <c r="F53" s="46"/>
      <c r="G53" s="46"/>
      <c r="H53" s="46"/>
      <c r="I53" s="46"/>
      <c r="J53" s="46"/>
      <c r="K53" s="46"/>
      <c r="L53" s="46"/>
      <c r="M53" s="46"/>
      <c r="N53" s="9"/>
      <c r="O53" s="9"/>
      <c r="P53" s="9"/>
      <c r="Q53" s="9"/>
      <c r="R53" s="9"/>
      <c r="S53" s="9"/>
      <c r="T53" s="9"/>
      <c r="U53" s="9"/>
      <c r="V53" s="9"/>
      <c r="W53" s="9"/>
      <c r="X53" s="9"/>
      <c r="Y53" s="9"/>
      <c r="Z53" s="9"/>
      <c r="AA53" s="9"/>
      <c r="AB53" s="9"/>
      <c r="AC53" s="9"/>
      <c r="AD53" s="9"/>
    </row>
    <row r="54">
      <c r="A54" s="50"/>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row>
    <row r="55">
      <c r="A55" s="34"/>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c r="A56" s="34"/>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row>
    <row r="57">
      <c r="A57" s="34"/>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row>
    <row r="58">
      <c r="A58" s="34"/>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row>
    <row r="59">
      <c r="A59" s="34"/>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row>
    <row r="60">
      <c r="A60" s="34"/>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row>
    <row r="20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row>
    <row r="2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row>
    <row r="203">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row>
    <row r="204">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row>
    <row r="20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row>
    <row r="206">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row>
    <row r="207">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row>
    <row r="208">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row>
    <row r="209">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row>
    <row r="210">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row>
    <row r="21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row>
    <row r="21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row>
    <row r="213">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row>
    <row r="214">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row>
    <row r="21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row>
    <row r="216">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row>
    <row r="217">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row>
    <row r="218">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row>
    <row r="219">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row>
    <row r="220">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row>
    <row r="22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row>
    <row r="22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row>
    <row r="223">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row>
    <row r="224">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row>
    <row r="2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row>
    <row r="226">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row>
    <row r="227">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row>
    <row r="228">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row>
    <row r="229">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row>
    <row r="230">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row>
    <row r="23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row>
    <row r="23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row>
    <row r="233">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row>
    <row r="234">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row>
    <row r="23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row>
    <row r="23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row>
    <row r="237">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row>
    <row r="238">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row>
    <row r="239">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row>
    <row r="240">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row>
    <row r="24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row>
    <row r="24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row>
    <row r="243">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row>
    <row r="244">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row>
    <row r="24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row>
    <row r="24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row>
    <row r="247">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row>
    <row r="248">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row>
    <row r="249">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row>
    <row r="250">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row>
    <row r="25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row>
    <row r="25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row>
    <row r="253">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row>
    <row r="254">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row>
    <row r="25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row>
    <row r="256">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row>
    <row r="257">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row>
    <row r="258">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row>
    <row r="259">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row>
    <row r="260">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row>
    <row r="26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row>
    <row r="26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row>
    <row r="263">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row>
    <row r="264">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row>
    <row r="26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row>
    <row r="266">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row>
    <row r="267">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row>
    <row r="268">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row>
    <row r="269">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row>
    <row r="270">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row>
    <row r="27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row>
    <row r="27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row>
    <row r="273">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row>
    <row r="274">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row>
    <row r="27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row>
    <row r="276">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row>
    <row r="277">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row>
    <row r="278">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row>
    <row r="279">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row>
    <row r="280">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row>
    <row r="28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row>
    <row r="28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row>
    <row r="283">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row>
    <row r="284">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row>
    <row r="28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row>
    <row r="286">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row>
    <row r="287">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row>
    <row r="288">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row>
    <row r="289">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row>
    <row r="290">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row>
    <row r="29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row>
    <row r="29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row>
    <row r="293">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row>
    <row r="294">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row>
    <row r="29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row>
    <row r="296">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row>
    <row r="297">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row>
    <row r="298">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row>
    <row r="299">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row>
    <row r="300">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row>
    <row r="30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row>
    <row r="3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row>
    <row r="303">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row>
    <row r="304">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row>
    <row r="30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row>
    <row r="306">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row>
    <row r="307">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row>
    <row r="308">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row>
    <row r="309">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row>
    <row r="310">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row>
    <row r="31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row>
    <row r="31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row>
    <row r="313">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row>
    <row r="314">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row>
    <row r="31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row>
    <row r="316">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row>
    <row r="317">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row>
    <row r="318">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row>
    <row r="319">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row>
    <row r="320">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row>
    <row r="32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row>
    <row r="32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row>
    <row r="323">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row>
    <row r="324">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row>
    <row r="3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row>
    <row r="326">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row>
    <row r="327">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row>
    <row r="328">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row>
    <row r="329">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row>
    <row r="330">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row>
    <row r="33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row>
    <row r="33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row>
    <row r="333">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row>
    <row r="334">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row>
    <row r="33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row>
    <row r="336">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row>
    <row r="337">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row>
    <row r="338">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row>
    <row r="339">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row>
    <row r="340">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row>
    <row r="34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row>
    <row r="34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row>
    <row r="343">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row>
    <row r="344">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row>
    <row r="34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row>
    <row r="346">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row>
    <row r="347">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row>
    <row r="348">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row>
    <row r="349">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row>
    <row r="350">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row>
    <row r="35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row>
    <row r="35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row>
    <row r="353">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row>
    <row r="354">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row>
    <row r="35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row>
    <row r="356">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row>
    <row r="357">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row>
    <row r="358">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row>
    <row r="359">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row>
    <row r="360">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row>
    <row r="36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row>
    <row r="36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row>
    <row r="363">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row>
    <row r="364">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row>
    <row r="36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row>
    <row r="366">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row>
    <row r="367">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row>
    <row r="368">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row>
    <row r="369">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row>
    <row r="370">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row>
    <row r="37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row>
    <row r="37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row>
    <row r="373">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row>
    <row r="374">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row>
    <row r="37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row>
    <row r="376">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row>
    <row r="377">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row>
    <row r="378">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row>
    <row r="379">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row>
    <row r="380">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row>
    <row r="38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row>
    <row r="38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row>
    <row r="383">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row>
    <row r="384">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row>
    <row r="38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row>
    <row r="386">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row>
    <row r="387">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row>
    <row r="388">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row>
    <row r="389">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row>
    <row r="390">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row>
    <row r="39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row>
    <row r="39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row>
    <row r="393">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row>
    <row r="394">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row>
    <row r="39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row>
    <row r="396">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row>
    <row r="397">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row>
    <row r="398">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row>
    <row r="399">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row>
    <row r="400">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row>
    <row r="40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row>
    <row r="4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row>
    <row r="403">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row>
    <row r="404">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row>
    <row r="40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row>
    <row r="406">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row>
    <row r="407">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row>
    <row r="408">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row>
    <row r="409">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row>
    <row r="410">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row>
    <row r="41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row>
    <row r="41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row>
    <row r="413">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row>
    <row r="414">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row>
    <row r="41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row>
    <row r="416">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row>
    <row r="417">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row>
    <row r="418">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row>
    <row r="419">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row>
    <row r="420">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row>
    <row r="42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row>
    <row r="42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row>
    <row r="423">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row>
    <row r="424">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row>
    <row r="4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row>
    <row r="426">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row>
    <row r="427">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row>
    <row r="428">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row>
    <row r="429">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row>
    <row r="430">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row>
    <row r="43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row>
    <row r="43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row>
    <row r="433">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row>
    <row r="434">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row>
    <row r="43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row>
    <row r="436">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row>
    <row r="437">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row>
    <row r="438">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row>
    <row r="439">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row>
    <row r="440">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row>
    <row r="44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row>
    <row r="44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row>
    <row r="443">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row>
    <row r="444">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row>
    <row r="44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row>
    <row r="446">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row>
    <row r="447">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row>
    <row r="448">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row>
    <row r="449">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row>
    <row r="450">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row>
    <row r="45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row>
    <row r="45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row>
    <row r="453">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row>
    <row r="454">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row>
    <row r="45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row>
    <row r="456">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row>
    <row r="457">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row>
    <row r="458">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row>
    <row r="459">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row>
    <row r="460">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row>
    <row r="46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row>
    <row r="46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row>
    <row r="463">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row>
    <row r="464">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row>
    <row r="46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row>
    <row r="466">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row>
    <row r="467">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row>
    <row r="468">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row>
    <row r="469">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row>
    <row r="470">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row>
    <row r="47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row>
    <row r="47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row>
    <row r="473">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row>
    <row r="474">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row>
    <row r="47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row>
    <row r="476">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row>
    <row r="477">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row>
    <row r="478">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row>
    <row r="479">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row>
    <row r="480">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row>
    <row r="48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row>
    <row r="48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row>
    <row r="483">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row>
    <row r="484">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row>
    <row r="48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row>
    <row r="486">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row>
    <row r="487">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row>
    <row r="488">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row>
    <row r="489">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row>
    <row r="490">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row>
    <row r="49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row>
    <row r="49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row>
    <row r="493">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row>
    <row r="494">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row>
    <row r="49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row>
    <row r="496">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row>
    <row r="497">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row>
    <row r="498">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row>
    <row r="499">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row>
    <row r="500">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row>
    <row r="50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row>
    <row r="5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row>
    <row r="503">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row>
    <row r="504">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row>
    <row r="50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row>
    <row r="506">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row>
    <row r="507">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row>
    <row r="508">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row>
    <row r="509">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row>
    <row r="510">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row>
    <row r="51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row>
    <row r="51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row>
    <row r="513">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row>
    <row r="514">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row>
    <row r="51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row>
    <row r="516">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row>
    <row r="517">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row>
    <row r="518">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row>
    <row r="519">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row>
    <row r="520">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row>
    <row r="52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row>
    <row r="52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row>
    <row r="523">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row>
    <row r="524">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row>
    <row r="5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row>
    <row r="526">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row>
    <row r="527">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row>
    <row r="528">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row>
    <row r="529">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row>
    <row r="530">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row>
    <row r="53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row>
    <row r="53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row>
    <row r="533">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row>
    <row r="534">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row>
    <row r="53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row>
    <row r="536">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row>
    <row r="537">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row>
    <row r="538">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row>
    <row r="539">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row>
    <row r="540">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row>
    <row r="54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row>
    <row r="54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row>
    <row r="543">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row>
    <row r="544">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row>
    <row r="54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row>
    <row r="546">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row>
    <row r="547">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row>
    <row r="548">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row>
    <row r="549">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row>
    <row r="550">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row>
    <row r="55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row>
    <row r="55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row>
    <row r="553">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row>
    <row r="554">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row>
    <row r="55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row>
    <row r="556">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row>
    <row r="557">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row>
    <row r="558">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row>
    <row r="559">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row>
    <row r="560">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row>
    <row r="56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row>
    <row r="56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row>
    <row r="563">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row>
    <row r="564">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row>
    <row r="56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row>
    <row r="566">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row>
    <row r="567">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row>
    <row r="568">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row>
    <row r="569">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row>
    <row r="570">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row>
    <row r="57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row>
    <row r="57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row>
    <row r="573">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row>
    <row r="574">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row>
    <row r="57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row>
    <row r="576">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row>
    <row r="577">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row>
    <row r="578">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row>
    <row r="579">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row>
    <row r="580">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row>
    <row r="58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row>
    <row r="58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row>
    <row r="583">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row>
    <row r="584">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row>
    <row r="58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row>
    <row r="586">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row>
    <row r="587">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row>
    <row r="588">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row>
    <row r="589">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row>
    <row r="590">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row>
    <row r="59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row>
    <row r="59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row>
    <row r="593">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row>
    <row r="594">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row>
    <row r="59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row>
    <row r="596">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row>
    <row r="597">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row>
    <row r="598">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row>
    <row r="599">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row>
    <row r="600">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row>
    <row r="60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row>
    <row r="6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row>
    <row r="603">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row>
    <row r="604">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row>
    <row r="60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row>
    <row r="606">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row>
    <row r="607">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row>
    <row r="608">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row>
    <row r="609">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row>
    <row r="610">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row>
    <row r="61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row>
    <row r="61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row>
    <row r="613">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row>
    <row r="614">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row>
    <row r="61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row>
    <row r="616">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row>
    <row r="617">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row>
    <row r="618">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row>
    <row r="619">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row>
    <row r="620">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row>
    <row r="62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row>
    <row r="62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row>
    <row r="623">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row>
    <row r="624">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row>
    <row r="6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row>
    <row r="626">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row>
    <row r="627">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row>
    <row r="628">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row>
    <row r="629">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row>
    <row r="630">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row>
    <row r="63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row>
    <row r="63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row>
    <row r="633">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row>
    <row r="634">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row>
    <row r="63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row>
    <row r="636">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row>
    <row r="637">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row>
    <row r="638">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row>
    <row r="639">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row>
    <row r="640">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row>
    <row r="64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row>
    <row r="64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row>
    <row r="643">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row>
    <row r="644">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row>
    <row r="64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row>
    <row r="646">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row>
    <row r="647">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row>
    <row r="648">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row>
    <row r="649">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row>
    <row r="650">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row>
    <row r="65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row>
    <row r="65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row>
    <row r="653">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row>
    <row r="654">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row>
    <row r="65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row>
    <row r="656">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row>
    <row r="657">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row>
    <row r="658">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row>
    <row r="659">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row>
    <row r="660">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row>
    <row r="66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row>
    <row r="66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row>
    <row r="663">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row>
    <row r="664">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row>
    <row r="66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row>
    <row r="666">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row>
    <row r="667">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row>
    <row r="668">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row>
    <row r="669">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row>
    <row r="670">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row>
    <row r="67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row>
    <row r="67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row>
    <row r="673">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row>
    <row r="674">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row>
    <row r="67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row>
    <row r="676">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row>
    <row r="677">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row>
    <row r="678">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row>
    <row r="679">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row>
    <row r="680">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row>
    <row r="68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row>
    <row r="68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row>
    <row r="683">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row>
    <row r="684">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row>
    <row r="68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row>
    <row r="686">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row>
    <row r="687">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row>
    <row r="688">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row>
    <row r="689">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row>
    <row r="690">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row>
    <row r="69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row>
    <row r="69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row>
    <row r="693">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row>
    <row r="694">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row>
    <row r="69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row>
    <row r="696">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row>
    <row r="697">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row>
    <row r="698">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row>
    <row r="699">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row>
    <row r="700">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row>
    <row r="70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row>
    <row r="7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row>
    <row r="703">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row>
    <row r="704">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row>
    <row r="70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row>
    <row r="706">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row>
    <row r="707">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row>
    <row r="708">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row>
    <row r="709">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row>
    <row r="710">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row>
    <row r="71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row>
    <row r="71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row>
    <row r="713">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row>
    <row r="714">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row>
    <row r="71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row>
    <row r="716">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row>
    <row r="717">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row>
    <row r="718">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row>
    <row r="719">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row>
    <row r="720">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row>
    <row r="72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row>
    <row r="72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row>
    <row r="723">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row>
    <row r="724">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row>
    <row r="7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row>
    <row r="726">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row>
    <row r="727">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row>
    <row r="728">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row>
    <row r="729">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row>
    <row r="730">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row>
    <row r="73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row>
    <row r="73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row>
    <row r="733">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row>
    <row r="734">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row>
    <row r="73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row>
    <row r="736">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row>
    <row r="737">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row>
    <row r="738">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row>
    <row r="739">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row>
    <row r="740">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row>
    <row r="74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row>
    <row r="74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row>
    <row r="743">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row>
    <row r="744">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row>
    <row r="74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row>
    <row r="746">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row>
    <row r="747">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row>
    <row r="748">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row>
    <row r="749">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row>
    <row r="750">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row>
    <row r="75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row>
    <row r="75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row>
    <row r="753">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row>
    <row r="754">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row>
    <row r="75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row>
    <row r="756">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row>
    <row r="757">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row>
    <row r="758">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row>
    <row r="759">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row>
    <row r="760">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row>
    <row r="76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row>
    <row r="76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row>
    <row r="763">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row>
    <row r="764">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row>
    <row r="76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row>
    <row r="766">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row>
    <row r="767">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row>
    <row r="768">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row>
    <row r="769">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row>
    <row r="770">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row>
    <row r="77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row>
    <row r="77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row>
    <row r="773">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row>
    <row r="774">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row>
    <row r="77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row>
    <row r="776">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row>
    <row r="777">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row>
    <row r="778">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row>
    <row r="779">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row>
    <row r="780">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row>
    <row r="78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row>
    <row r="78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row>
    <row r="783">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row>
    <row r="784">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row>
    <row r="78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row>
    <row r="786">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row>
    <row r="787">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row>
    <row r="788">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row>
    <row r="789">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row>
    <row r="790">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row>
    <row r="79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row>
    <row r="79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row>
    <row r="793">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row>
    <row r="794">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row>
    <row r="79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row>
    <row r="796">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row>
    <row r="797">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row>
    <row r="798">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row>
    <row r="799">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row>
    <row r="800">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row>
    <row r="80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row>
    <row r="8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row>
    <row r="803">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row>
    <row r="804">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row>
    <row r="80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row>
    <row r="806">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row>
    <row r="807">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row>
    <row r="808">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row>
    <row r="809">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row>
    <row r="810">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row>
    <row r="81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row>
    <row r="81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row>
    <row r="813">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row>
    <row r="814">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row>
    <row r="81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row>
    <row r="816">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row>
    <row r="817">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row>
    <row r="818">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row>
    <row r="819">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row>
    <row r="820">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row>
    <row r="82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row>
    <row r="82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row>
    <row r="823">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row>
    <row r="824">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row>
    <row r="8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row>
    <row r="826">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row>
    <row r="827">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row>
    <row r="828">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row>
    <row r="829">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row>
    <row r="830">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row>
    <row r="83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row>
    <row r="83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row>
    <row r="833">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row>
    <row r="834">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row>
    <row r="83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row>
    <row r="836">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row>
    <row r="837">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row>
    <row r="838">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row>
    <row r="839">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row>
    <row r="840">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row>
    <row r="84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row>
    <row r="84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row>
    <row r="843">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row>
    <row r="844">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row>
    <row r="84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row>
    <row r="846">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row>
    <row r="847">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row>
    <row r="848">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row>
    <row r="849">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row>
    <row r="850">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row>
    <row r="85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row>
    <row r="85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row>
    <row r="853">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row>
    <row r="854">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row>
    <row r="85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row>
    <row r="856">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row>
    <row r="857">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row>
    <row r="858">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row>
    <row r="859">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row>
    <row r="860">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row>
    <row r="86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row>
    <row r="86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row>
    <row r="863">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row>
    <row r="864">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row>
    <row r="86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row>
    <row r="866">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row>
    <row r="867">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row>
    <row r="868">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row>
    <row r="869">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row>
    <row r="870">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row>
    <row r="87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row>
    <row r="87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row>
    <row r="873">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row>
    <row r="874">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row>
    <row r="87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row>
    <row r="876">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row>
    <row r="877">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row>
    <row r="878">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row>
    <row r="879">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row>
    <row r="880">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row>
    <row r="88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row>
    <row r="88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row>
    <row r="883">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row>
    <row r="884">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row>
    <row r="88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row>
    <row r="886">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row>
    <row r="887">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row>
    <row r="888">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row>
    <row r="889">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row>
    <row r="890">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row>
    <row r="89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row>
    <row r="89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row>
    <row r="893">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row>
    <row r="894">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row>
    <row r="89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row>
    <row r="896">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row>
    <row r="897">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row>
    <row r="898">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row>
    <row r="899">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row>
    <row r="900">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row>
    <row r="90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row>
    <row r="9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row>
    <row r="903">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row>
    <row r="904">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row>
    <row r="90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row>
    <row r="906">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row>
    <row r="907">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row>
    <row r="908">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row>
    <row r="909">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row>
    <row r="910">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row>
    <row r="91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row>
    <row r="91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row>
    <row r="913">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row>
    <row r="914">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row>
    <row r="91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row>
    <row r="916">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row>
    <row r="917">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row>
    <row r="918">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row>
    <row r="919">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row>
    <row r="920">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row>
    <row r="92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row>
    <row r="92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row>
    <row r="923">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row>
    <row r="924">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row>
    <row r="9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row>
    <row r="926">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row>
    <row r="927">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row>
    <row r="928">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row>
    <row r="929">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row>
    <row r="930">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row>
    <row r="93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row>
    <row r="93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row>
    <row r="933">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row>
    <row r="934">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row>
    <row r="93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row>
    <row r="936">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row>
    <row r="937">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row>
    <row r="938">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row>
    <row r="939">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row>
    <row r="940">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row>
    <row r="94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row>
    <row r="94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row>
    <row r="943">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row>
    <row r="944">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row>
    <row r="94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row>
    <row r="946">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row>
    <row r="947">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row>
    <row r="948">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row>
    <row r="949">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row>
    <row r="950">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row>
    <row r="95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row>
    <row r="95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row>
    <row r="953">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row>
    <row r="954">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row>
    <row r="95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row>
    <row r="956">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row>
    <row r="957">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row>
    <row r="958">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row>
    <row r="959">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row>
    <row r="960">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row>
    <row r="96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row>
    <row r="96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row>
    <row r="963">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row>
    <row r="964">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row>
    <row r="96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row>
    <row r="966">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row>
    <row r="967">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row>
    <row r="968">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row>
    <row r="969">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row>
    <row r="970">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row>
    <row r="97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row>
    <row r="97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row>
    <row r="973">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row>
    <row r="974">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row>
    <row r="97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row>
    <row r="976">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row>
    <row r="977">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row>
    <row r="978">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row>
    <row r="979">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row>
    <row r="980">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row>
    <row r="98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row>
    <row r="98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row>
    <row r="983">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row>
    <row r="984">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row>
    <row r="98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row>
    <row r="986">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row>
    <row r="987">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row>
    <row r="988">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row>
    <row r="989">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row>
    <row r="990">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row>
    <row r="99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row>
    <row r="99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row>
    <row r="993">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row>
    <row r="994">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row>
    <row r="99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row>
    <row r="996">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row>
    <row r="997">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row>
    <row r="998">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row>
    <row r="999">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row>
    <row r="1000">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row>
    <row r="1001">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row>
    <row r="10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row>
    <row r="1003">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row>
    <row r="1004">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c r="AD1004" s="9"/>
    </row>
    <row r="1005">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c r="AD1005" s="9"/>
    </row>
    <row r="1006">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row>
    <row r="1007">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row>
    <row r="1008">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row>
    <row r="1009">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row>
    <row r="1010">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51" t="s">
        <v>65</v>
      </c>
    </row>
    <row r="2">
      <c r="A2" s="52" t="s">
        <v>66</v>
      </c>
    </row>
    <row r="3">
      <c r="A3" s="53" t="s">
        <v>67</v>
      </c>
    </row>
    <row r="5">
      <c r="A5" s="52" t="s">
        <v>68</v>
      </c>
    </row>
    <row r="6">
      <c r="A6" s="53" t="s">
        <v>69</v>
      </c>
    </row>
    <row r="7">
      <c r="A7" s="53" t="s">
        <v>70</v>
      </c>
    </row>
    <row r="8">
      <c r="A8" s="53" t="s">
        <v>71</v>
      </c>
    </row>
    <row r="9">
      <c r="A9" s="54" t="s">
        <v>72</v>
      </c>
    </row>
    <row r="11">
      <c r="A11" s="52" t="s">
        <v>73</v>
      </c>
    </row>
    <row r="12">
      <c r="A12" s="53" t="s">
        <v>74</v>
      </c>
    </row>
    <row r="13">
      <c r="A13" s="52" t="s">
        <v>75</v>
      </c>
    </row>
    <row r="14">
      <c r="A14" s="53" t="s">
        <v>76</v>
      </c>
    </row>
    <row r="15">
      <c r="A15" s="53" t="s">
        <v>77</v>
      </c>
    </row>
    <row r="16">
      <c r="A16" s="53" t="s">
        <v>78</v>
      </c>
    </row>
    <row r="17">
      <c r="A17" s="53" t="s">
        <v>79</v>
      </c>
    </row>
    <row r="18">
      <c r="A18" s="51" t="s">
        <v>80</v>
      </c>
    </row>
    <row r="19">
      <c r="A19" s="55" t="s">
        <v>81</v>
      </c>
    </row>
    <row r="20">
      <c r="A20" s="56" t="s">
        <v>82</v>
      </c>
    </row>
    <row r="21">
      <c r="A21" s="51" t="s">
        <v>83</v>
      </c>
    </row>
    <row r="22">
      <c r="A22" s="51" t="s">
        <v>84</v>
      </c>
    </row>
    <row r="23">
      <c r="A23" s="55" t="s">
        <v>85</v>
      </c>
    </row>
    <row r="24">
      <c r="A24" s="51" t="s">
        <v>86</v>
      </c>
    </row>
    <row r="25">
      <c r="A25" s="53" t="s">
        <v>87</v>
      </c>
    </row>
    <row r="26">
      <c r="A26" s="53" t="s">
        <v>88</v>
      </c>
    </row>
    <row r="27">
      <c r="A27" s="54" t="s">
        <v>89</v>
      </c>
    </row>
    <row r="29">
      <c r="A29" s="52" t="s">
        <v>90</v>
      </c>
    </row>
    <row r="30">
      <c r="A30" s="53" t="s">
        <v>91</v>
      </c>
    </row>
    <row r="31">
      <c r="A31" s="57" t="s">
        <v>92</v>
      </c>
    </row>
    <row r="32">
      <c r="A32" s="57" t="s">
        <v>93</v>
      </c>
    </row>
    <row r="33">
      <c r="A33" s="57" t="s">
        <v>94</v>
      </c>
    </row>
    <row r="34">
      <c r="A34" s="57" t="s">
        <v>95</v>
      </c>
    </row>
    <row r="35">
      <c r="A35" s="58" t="s">
        <v>96</v>
      </c>
    </row>
    <row r="36">
      <c r="A36" s="58" t="s">
        <v>97</v>
      </c>
    </row>
    <row r="37">
      <c r="A37" s="58" t="s">
        <v>98</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3.0"/>
  </cols>
  <sheetData>
    <row r="1">
      <c r="A1" s="28" t="s">
        <v>31</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c r="A2" s="10" t="s">
        <v>99</v>
      </c>
      <c r="B2" s="9"/>
      <c r="C2" s="9"/>
      <c r="D2" s="10"/>
      <c r="E2" s="11"/>
      <c r="F2" s="10"/>
      <c r="G2" s="11"/>
      <c r="H2" s="10"/>
      <c r="I2" s="10"/>
      <c r="J2" s="10"/>
      <c r="K2" s="9"/>
      <c r="L2" s="9"/>
      <c r="M2" s="9"/>
      <c r="N2" s="9"/>
      <c r="O2" s="9"/>
      <c r="P2" s="9"/>
      <c r="Q2" s="9"/>
      <c r="R2" s="9"/>
      <c r="S2" s="9"/>
      <c r="T2" s="9"/>
      <c r="U2" s="9"/>
      <c r="V2" s="9"/>
      <c r="W2" s="9"/>
      <c r="X2" s="9"/>
      <c r="Y2" s="9"/>
      <c r="Z2" s="9"/>
      <c r="AA2" s="9"/>
      <c r="AB2" s="9"/>
      <c r="AC2" s="9"/>
      <c r="AD2" s="9"/>
    </row>
    <row r="3">
      <c r="A3" s="6" t="s">
        <v>100</v>
      </c>
      <c r="B3" s="9"/>
      <c r="C3" s="6" t="s">
        <v>4</v>
      </c>
      <c r="D3" s="7" t="s">
        <v>33</v>
      </c>
      <c r="E3" s="3">
        <v>0.035</v>
      </c>
      <c r="F3" s="7" t="s">
        <v>101</v>
      </c>
      <c r="G3" s="3">
        <v>1.0</v>
      </c>
      <c r="H3" s="10"/>
      <c r="I3" s="10"/>
      <c r="J3" s="10"/>
      <c r="K3" s="9"/>
      <c r="L3" s="9"/>
      <c r="M3" s="9"/>
      <c r="N3" s="9"/>
      <c r="O3" s="9"/>
      <c r="P3" s="9"/>
      <c r="Q3" s="9"/>
      <c r="R3" s="9"/>
      <c r="S3" s="9"/>
      <c r="T3" s="9"/>
      <c r="U3" s="9"/>
      <c r="V3" s="9"/>
      <c r="W3" s="9"/>
      <c r="X3" s="9"/>
      <c r="Y3" s="9"/>
      <c r="Z3" s="9"/>
      <c r="AA3" s="9"/>
      <c r="AB3" s="9"/>
      <c r="AC3" s="9"/>
      <c r="AD3" s="9"/>
    </row>
    <row r="4">
      <c r="A4" s="7" t="s">
        <v>102</v>
      </c>
      <c r="B4" s="9"/>
      <c r="C4" s="9"/>
      <c r="D4" s="7" t="s">
        <v>103</v>
      </c>
      <c r="E4" s="3">
        <v>27.0</v>
      </c>
      <c r="F4" s="7" t="s">
        <v>37</v>
      </c>
      <c r="G4" s="3">
        <v>1.0</v>
      </c>
      <c r="H4" s="10"/>
      <c r="I4" s="10"/>
      <c r="J4" s="10"/>
      <c r="K4" s="9"/>
      <c r="L4" s="9"/>
      <c r="M4" s="9"/>
      <c r="N4" s="9"/>
      <c r="O4" s="9"/>
      <c r="P4" s="9"/>
      <c r="Q4" s="9"/>
      <c r="R4" s="9"/>
      <c r="S4" s="9"/>
      <c r="T4" s="9"/>
      <c r="U4" s="9"/>
      <c r="V4" s="9"/>
      <c r="W4" s="9"/>
      <c r="X4" s="9"/>
      <c r="Y4" s="9"/>
      <c r="Z4" s="9"/>
      <c r="AA4" s="9"/>
      <c r="AB4" s="9"/>
      <c r="AC4" s="9"/>
      <c r="AD4" s="9"/>
    </row>
    <row r="5">
      <c r="A5" s="6" t="s">
        <v>38</v>
      </c>
      <c r="B5" s="9"/>
      <c r="C5" s="9"/>
      <c r="D5" s="10"/>
      <c r="E5" s="11"/>
      <c r="F5" s="10"/>
      <c r="G5" s="11"/>
      <c r="H5" s="10"/>
      <c r="I5" s="10"/>
      <c r="J5" s="10"/>
      <c r="K5" s="9"/>
      <c r="L5" s="9"/>
      <c r="M5" s="9"/>
      <c r="N5" s="9"/>
      <c r="O5" s="9"/>
      <c r="P5" s="9"/>
      <c r="Q5" s="9"/>
      <c r="R5" s="9"/>
      <c r="S5" s="9"/>
      <c r="T5" s="9"/>
      <c r="U5" s="9"/>
      <c r="V5" s="9"/>
      <c r="W5" s="9"/>
      <c r="X5" s="9"/>
      <c r="Y5" s="9"/>
      <c r="Z5" s="9"/>
      <c r="AA5" s="9"/>
      <c r="AB5" s="9"/>
      <c r="AC5" s="9"/>
      <c r="AD5" s="9"/>
    </row>
    <row r="6">
      <c r="A6" s="4" t="s">
        <v>104</v>
      </c>
      <c r="B6" s="9"/>
      <c r="C6" s="9"/>
      <c r="D6" s="10"/>
      <c r="E6" s="11"/>
      <c r="F6" s="10"/>
      <c r="G6" s="11"/>
      <c r="H6" s="10"/>
      <c r="I6" s="10"/>
      <c r="J6" s="10"/>
      <c r="K6" s="9"/>
      <c r="L6" s="9"/>
      <c r="M6" s="9"/>
      <c r="N6" s="9"/>
      <c r="O6" s="9"/>
      <c r="P6" s="9"/>
      <c r="Q6" s="9"/>
      <c r="R6" s="9"/>
      <c r="S6" s="9"/>
      <c r="T6" s="9"/>
      <c r="U6" s="9"/>
      <c r="V6" s="9"/>
      <c r="W6" s="9"/>
      <c r="X6" s="9"/>
      <c r="Y6" s="9"/>
      <c r="Z6" s="9"/>
      <c r="AA6" s="9"/>
      <c r="AB6" s="9"/>
      <c r="AC6" s="9"/>
      <c r="AD6" s="9"/>
    </row>
    <row r="7">
      <c r="A7" s="29" t="s">
        <v>40</v>
      </c>
      <c r="B7" s="13">
        <v>0.0</v>
      </c>
      <c r="C7" s="13">
        <v>1.0</v>
      </c>
      <c r="D7" s="13">
        <v>2.0</v>
      </c>
      <c r="E7" s="13">
        <v>3.0</v>
      </c>
      <c r="F7" s="13">
        <v>4.0</v>
      </c>
      <c r="G7" s="11">
        <v>5.0</v>
      </c>
      <c r="H7" s="13">
        <v>6.0</v>
      </c>
      <c r="I7" s="11">
        <v>7.0</v>
      </c>
      <c r="J7" s="13">
        <v>8.0</v>
      </c>
      <c r="K7" s="11">
        <v>9.0</v>
      </c>
      <c r="L7" s="13">
        <v>10.0</v>
      </c>
      <c r="M7" s="10">
        <v>11.0</v>
      </c>
      <c r="N7" s="10">
        <v>12.0</v>
      </c>
      <c r="O7" s="9"/>
      <c r="P7" s="9"/>
      <c r="Q7" s="9"/>
      <c r="R7" s="9"/>
      <c r="S7" s="9"/>
      <c r="T7" s="9"/>
      <c r="U7" s="9"/>
      <c r="V7" s="9"/>
      <c r="W7" s="9"/>
      <c r="X7" s="9"/>
      <c r="Y7" s="9"/>
      <c r="Z7" s="9"/>
      <c r="AA7" s="9"/>
      <c r="AB7" s="9"/>
      <c r="AC7" s="9"/>
      <c r="AD7" s="9"/>
    </row>
    <row r="8">
      <c r="A8" s="6" t="s">
        <v>41</v>
      </c>
      <c r="B8" s="13">
        <f t="shared" ref="B8:N8" si="1">$E4-B9</f>
        <v>26</v>
      </c>
      <c r="C8" s="13">
        <f t="shared" si="1"/>
        <v>25</v>
      </c>
      <c r="D8" s="13">
        <f t="shared" si="1"/>
        <v>23</v>
      </c>
      <c r="E8" s="13">
        <f t="shared" si="1"/>
        <v>19</v>
      </c>
      <c r="F8" s="13">
        <f t="shared" si="1"/>
        <v>12</v>
      </c>
      <c r="G8" s="13">
        <f t="shared" si="1"/>
        <v>0</v>
      </c>
      <c r="H8" s="13">
        <f t="shared" si="1"/>
        <v>0</v>
      </c>
      <c r="I8" s="13">
        <f t="shared" si="1"/>
        <v>0</v>
      </c>
      <c r="J8" s="13">
        <f t="shared" si="1"/>
        <v>0</v>
      </c>
      <c r="K8" s="13">
        <f t="shared" si="1"/>
        <v>0</v>
      </c>
      <c r="L8" s="13">
        <f t="shared" si="1"/>
        <v>0</v>
      </c>
      <c r="M8" s="13">
        <f t="shared" si="1"/>
        <v>0</v>
      </c>
      <c r="N8" s="13">
        <f t="shared" si="1"/>
        <v>0</v>
      </c>
      <c r="O8" s="9"/>
      <c r="P8" s="9"/>
      <c r="Q8" s="9"/>
      <c r="R8" s="9"/>
      <c r="S8" s="9"/>
      <c r="T8" s="9"/>
      <c r="U8" s="9"/>
      <c r="V8" s="9"/>
      <c r="W8" s="9"/>
      <c r="X8" s="9"/>
      <c r="Y8" s="9"/>
      <c r="Z8" s="9"/>
      <c r="AA8" s="9"/>
      <c r="AB8" s="9"/>
      <c r="AC8" s="9"/>
      <c r="AD8" s="9"/>
    </row>
    <row r="9">
      <c r="A9" s="29" t="s">
        <v>42</v>
      </c>
      <c r="B9" s="3">
        <v>1.0</v>
      </c>
      <c r="C9" s="3">
        <v>2.0</v>
      </c>
      <c r="D9" s="3">
        <v>4.0</v>
      </c>
      <c r="E9" s="3">
        <v>8.0</v>
      </c>
      <c r="F9" s="3">
        <v>15.0</v>
      </c>
      <c r="G9" s="3">
        <v>27.0</v>
      </c>
      <c r="H9" s="3">
        <v>27.0</v>
      </c>
      <c r="I9" s="3">
        <v>27.0</v>
      </c>
      <c r="J9" s="3">
        <v>27.0</v>
      </c>
      <c r="K9" s="3">
        <v>27.0</v>
      </c>
      <c r="L9" s="3">
        <v>27.0</v>
      </c>
      <c r="M9" s="3">
        <v>27.0</v>
      </c>
      <c r="N9" s="3">
        <v>27.0</v>
      </c>
      <c r="O9" s="9"/>
      <c r="P9" s="9"/>
      <c r="Q9" s="9"/>
      <c r="R9" s="9"/>
      <c r="S9" s="9"/>
      <c r="T9" s="9"/>
      <c r="U9" s="9"/>
      <c r="V9" s="9"/>
      <c r="W9" s="9"/>
      <c r="X9" s="9"/>
      <c r="Y9" s="9"/>
      <c r="Z9" s="9"/>
      <c r="AA9" s="9"/>
      <c r="AB9" s="9"/>
      <c r="AC9" s="9"/>
      <c r="AD9" s="9"/>
    </row>
    <row r="10">
      <c r="A10" s="6" t="s">
        <v>43</v>
      </c>
      <c r="B10" s="13">
        <f t="shared" ref="B10:M10" si="2">C9-B9</f>
        <v>1</v>
      </c>
      <c r="C10" s="13">
        <f t="shared" si="2"/>
        <v>2</v>
      </c>
      <c r="D10" s="13">
        <f t="shared" si="2"/>
        <v>4</v>
      </c>
      <c r="E10" s="13">
        <f t="shared" si="2"/>
        <v>7</v>
      </c>
      <c r="F10" s="13">
        <f t="shared" si="2"/>
        <v>12</v>
      </c>
      <c r="G10" s="13">
        <f t="shared" si="2"/>
        <v>0</v>
      </c>
      <c r="H10" s="13">
        <f t="shared" si="2"/>
        <v>0</v>
      </c>
      <c r="I10" s="13">
        <f t="shared" si="2"/>
        <v>0</v>
      </c>
      <c r="J10" s="13">
        <f t="shared" si="2"/>
        <v>0</v>
      </c>
      <c r="K10" s="13">
        <f t="shared" si="2"/>
        <v>0</v>
      </c>
      <c r="L10" s="13">
        <f t="shared" si="2"/>
        <v>0</v>
      </c>
      <c r="M10" s="13">
        <f t="shared" si="2"/>
        <v>0</v>
      </c>
      <c r="N10" s="13">
        <f>N9-M9</f>
        <v>0</v>
      </c>
      <c r="O10" s="9"/>
      <c r="P10" s="9"/>
      <c r="Q10" s="9"/>
      <c r="R10" s="9"/>
      <c r="S10" s="9"/>
      <c r="T10" s="9"/>
      <c r="U10" s="9"/>
      <c r="V10" s="9"/>
      <c r="W10" s="9"/>
      <c r="X10" s="9"/>
      <c r="Y10" s="9"/>
      <c r="Z10" s="9"/>
      <c r="AA10" s="9"/>
      <c r="AB10" s="9"/>
      <c r="AC10" s="9"/>
      <c r="AD10" s="9"/>
    </row>
    <row r="11">
      <c r="A11" s="16" t="s">
        <v>44</v>
      </c>
      <c r="B11" s="17">
        <f>B10/$G4</f>
        <v>1</v>
      </c>
      <c r="C11" s="17">
        <f t="shared" ref="C11:N11" si="3">average(B10:C10)/$G4</f>
        <v>1.5</v>
      </c>
      <c r="D11" s="17">
        <f t="shared" si="3"/>
        <v>3</v>
      </c>
      <c r="E11" s="17">
        <f t="shared" si="3"/>
        <v>5.5</v>
      </c>
      <c r="F11" s="17">
        <f t="shared" si="3"/>
        <v>9.5</v>
      </c>
      <c r="G11" s="17">
        <f t="shared" si="3"/>
        <v>6</v>
      </c>
      <c r="H11" s="17">
        <f t="shared" si="3"/>
        <v>0</v>
      </c>
      <c r="I11" s="17">
        <f t="shared" si="3"/>
        <v>0</v>
      </c>
      <c r="J11" s="17">
        <f t="shared" si="3"/>
        <v>0</v>
      </c>
      <c r="K11" s="17">
        <f t="shared" si="3"/>
        <v>0</v>
      </c>
      <c r="L11" s="17">
        <f t="shared" si="3"/>
        <v>0</v>
      </c>
      <c r="M11" s="17">
        <f t="shared" si="3"/>
        <v>0</v>
      </c>
      <c r="N11" s="17">
        <f t="shared" si="3"/>
        <v>0</v>
      </c>
      <c r="O11" s="9"/>
      <c r="P11" s="9"/>
      <c r="Q11" s="9"/>
      <c r="R11" s="9"/>
      <c r="S11" s="9"/>
      <c r="T11" s="9"/>
      <c r="U11" s="9"/>
      <c r="V11" s="9"/>
      <c r="W11" s="9"/>
      <c r="X11" s="9"/>
      <c r="Y11" s="9"/>
      <c r="Z11" s="9"/>
      <c r="AA11" s="9"/>
      <c r="AB11" s="9"/>
      <c r="AC11" s="9"/>
      <c r="AD11" s="9"/>
    </row>
    <row r="12">
      <c r="A12" s="16" t="s">
        <v>45</v>
      </c>
      <c r="B12" s="25">
        <f t="shared" ref="B12:N12" si="4">$E3*B9*($E4-B9)</f>
        <v>0.91</v>
      </c>
      <c r="C12" s="25">
        <f t="shared" si="4"/>
        <v>1.75</v>
      </c>
      <c r="D12" s="25">
        <f t="shared" si="4"/>
        <v>3.22</v>
      </c>
      <c r="E12" s="25">
        <f t="shared" si="4"/>
        <v>5.32</v>
      </c>
      <c r="F12" s="25">
        <f t="shared" si="4"/>
        <v>6.3</v>
      </c>
      <c r="G12" s="25">
        <f t="shared" si="4"/>
        <v>0</v>
      </c>
      <c r="H12" s="25">
        <f t="shared" si="4"/>
        <v>0</v>
      </c>
      <c r="I12" s="25">
        <f t="shared" si="4"/>
        <v>0</v>
      </c>
      <c r="J12" s="25">
        <f t="shared" si="4"/>
        <v>0</v>
      </c>
      <c r="K12" s="25">
        <f t="shared" si="4"/>
        <v>0</v>
      </c>
      <c r="L12" s="25">
        <f t="shared" si="4"/>
        <v>0</v>
      </c>
      <c r="M12" s="25">
        <f t="shared" si="4"/>
        <v>0</v>
      </c>
      <c r="N12" s="25">
        <f t="shared" si="4"/>
        <v>0</v>
      </c>
      <c r="O12" s="9"/>
      <c r="P12" s="9"/>
      <c r="Q12" s="9"/>
      <c r="R12" s="9"/>
      <c r="S12" s="9"/>
      <c r="T12" s="9"/>
      <c r="U12" s="9"/>
      <c r="V12" s="9"/>
      <c r="W12" s="9"/>
      <c r="X12" s="9"/>
      <c r="Y12" s="9"/>
      <c r="Z12" s="9"/>
      <c r="AA12" s="9"/>
      <c r="AB12" s="9"/>
      <c r="AC12" s="9"/>
      <c r="AD12" s="9"/>
    </row>
    <row r="13">
      <c r="A13" s="16" t="s">
        <v>46</v>
      </c>
      <c r="B13" s="31">
        <f t="shared" ref="B13:N13" si="5">$E4/(1+($E4-$G3)/$G3*exp(-$E3*$E4*B7))</f>
        <v>1</v>
      </c>
      <c r="C13" s="31">
        <f t="shared" si="5"/>
        <v>2.431190807</v>
      </c>
      <c r="D13" s="31">
        <f t="shared" si="5"/>
        <v>5.479043943</v>
      </c>
      <c r="E13" s="31">
        <f t="shared" si="5"/>
        <v>10.68595237</v>
      </c>
      <c r="F13" s="31">
        <f t="shared" si="5"/>
        <v>16.94500429</v>
      </c>
      <c r="G13" s="31">
        <f t="shared" si="5"/>
        <v>21.93982932</v>
      </c>
      <c r="H13" s="31">
        <f t="shared" si="5"/>
        <v>24.77872377</v>
      </c>
      <c r="I13" s="31">
        <f t="shared" si="5"/>
        <v>26.09091466</v>
      </c>
      <c r="J13" s="31">
        <f t="shared" si="5"/>
        <v>26.63923138</v>
      </c>
      <c r="K13" s="31">
        <f t="shared" si="5"/>
        <v>26.85862178</v>
      </c>
      <c r="L13" s="31">
        <f t="shared" si="5"/>
        <v>26.94487271</v>
      </c>
      <c r="M13" s="31">
        <f t="shared" si="5"/>
        <v>26.97854637</v>
      </c>
      <c r="N13" s="31">
        <f t="shared" si="5"/>
        <v>26.99165736</v>
      </c>
      <c r="O13" s="9"/>
      <c r="P13" s="9"/>
      <c r="Q13" s="9"/>
      <c r="R13" s="9"/>
      <c r="S13" s="9"/>
      <c r="T13" s="9"/>
      <c r="U13" s="9"/>
      <c r="V13" s="9"/>
      <c r="W13" s="9"/>
      <c r="X13" s="9"/>
      <c r="Y13" s="9"/>
      <c r="Z13" s="9"/>
      <c r="AA13" s="9"/>
      <c r="AB13" s="9"/>
      <c r="AC13" s="9"/>
      <c r="AD13" s="9"/>
    </row>
    <row r="14">
      <c r="A14" s="6" t="s">
        <v>47</v>
      </c>
      <c r="B14" s="25">
        <f t="shared" ref="B14:N14" si="6">$E4-B13</f>
        <v>26</v>
      </c>
      <c r="C14" s="25">
        <f t="shared" si="6"/>
        <v>24.56880919</v>
      </c>
      <c r="D14" s="25">
        <f t="shared" si="6"/>
        <v>21.52095606</v>
      </c>
      <c r="E14" s="25">
        <f t="shared" si="6"/>
        <v>16.31404763</v>
      </c>
      <c r="F14" s="25">
        <f t="shared" si="6"/>
        <v>10.05499571</v>
      </c>
      <c r="G14" s="25">
        <f t="shared" si="6"/>
        <v>5.060170678</v>
      </c>
      <c r="H14" s="25">
        <f t="shared" si="6"/>
        <v>2.221276233</v>
      </c>
      <c r="I14" s="25">
        <f t="shared" si="6"/>
        <v>0.9090853402</v>
      </c>
      <c r="J14" s="25">
        <f t="shared" si="6"/>
        <v>0.3607686197</v>
      </c>
      <c r="K14" s="25">
        <f t="shared" si="6"/>
        <v>0.1413782179</v>
      </c>
      <c r="L14" s="25">
        <f t="shared" si="6"/>
        <v>0.05512728832</v>
      </c>
      <c r="M14" s="25">
        <f t="shared" si="6"/>
        <v>0.02145362842</v>
      </c>
      <c r="N14" s="25">
        <f t="shared" si="6"/>
        <v>0.008342639463</v>
      </c>
      <c r="O14" s="9"/>
      <c r="P14" s="9"/>
      <c r="Q14" s="9"/>
      <c r="R14" s="9"/>
      <c r="S14" s="9"/>
      <c r="T14" s="9"/>
      <c r="U14" s="9"/>
      <c r="V14" s="9"/>
      <c r="W14" s="9"/>
      <c r="X14" s="9"/>
      <c r="Y14" s="9"/>
      <c r="Z14" s="9"/>
      <c r="AA14" s="9"/>
      <c r="AB14" s="9"/>
      <c r="AC14" s="9"/>
      <c r="AD14" s="9"/>
    </row>
    <row r="15">
      <c r="A15" s="6" t="s">
        <v>30</v>
      </c>
      <c r="B15" s="13"/>
      <c r="C15" s="13"/>
      <c r="D15" s="13"/>
      <c r="E15" s="13"/>
      <c r="F15" s="13"/>
      <c r="G15" s="13"/>
      <c r="H15" s="13"/>
      <c r="I15" s="13"/>
      <c r="J15" s="13"/>
      <c r="K15" s="13"/>
      <c r="L15" s="13"/>
      <c r="M15" s="13"/>
      <c r="N15" s="9"/>
      <c r="O15" s="9"/>
      <c r="P15" s="9"/>
      <c r="Q15" s="9"/>
      <c r="R15" s="9"/>
      <c r="S15" s="9"/>
      <c r="T15" s="9"/>
      <c r="U15" s="9"/>
      <c r="V15" s="9"/>
      <c r="W15" s="9"/>
      <c r="X15" s="9"/>
      <c r="Y15" s="9"/>
      <c r="Z15" s="9"/>
      <c r="AA15" s="9"/>
      <c r="AB15" s="9"/>
      <c r="AC15" s="9"/>
      <c r="AD15" s="9"/>
    </row>
    <row r="16">
      <c r="A16" s="10" t="s">
        <v>48</v>
      </c>
      <c r="B16" s="13">
        <f t="shared" ref="B16:M16" si="7">(B9-B13)^2</f>
        <v>0</v>
      </c>
      <c r="C16" s="13">
        <f t="shared" si="7"/>
        <v>0.1859255122</v>
      </c>
      <c r="D16" s="13">
        <f t="shared" si="7"/>
        <v>2.187570985</v>
      </c>
      <c r="E16" s="13">
        <f t="shared" si="7"/>
        <v>7.214340139</v>
      </c>
      <c r="F16" s="13">
        <f t="shared" si="7"/>
        <v>3.783041696</v>
      </c>
      <c r="G16" s="13">
        <f t="shared" si="7"/>
        <v>25.60532729</v>
      </c>
      <c r="H16" s="13">
        <f t="shared" si="7"/>
        <v>4.934068103</v>
      </c>
      <c r="I16" s="13">
        <f t="shared" si="7"/>
        <v>0.8264361558</v>
      </c>
      <c r="J16" s="13">
        <f t="shared" si="7"/>
        <v>0.130153997</v>
      </c>
      <c r="K16" s="13">
        <f t="shared" si="7"/>
        <v>0.0199878005</v>
      </c>
      <c r="L16" s="13">
        <f t="shared" si="7"/>
        <v>0.003039017917</v>
      </c>
      <c r="M16" s="13">
        <f t="shared" si="7"/>
        <v>0.0004602581725</v>
      </c>
      <c r="N16" s="9"/>
      <c r="O16" s="9"/>
      <c r="P16" s="9"/>
      <c r="Q16" s="9"/>
      <c r="R16" s="9"/>
      <c r="S16" s="9"/>
      <c r="T16" s="9"/>
      <c r="U16" s="9"/>
      <c r="V16" s="9"/>
      <c r="W16" s="9"/>
      <c r="X16" s="9"/>
      <c r="Y16" s="9"/>
      <c r="Z16" s="9"/>
      <c r="AA16" s="9"/>
      <c r="AB16" s="9"/>
      <c r="AC16" s="9"/>
      <c r="AD16" s="9"/>
    </row>
    <row r="17">
      <c r="A17" s="10"/>
      <c r="B17" s="13">
        <f>sqrt(sum(B16:M16)/(count(B16:M16)-1))</f>
        <v>2.020133905</v>
      </c>
      <c r="C17" s="19" t="s">
        <v>21</v>
      </c>
      <c r="D17" s="13"/>
      <c r="E17" s="13"/>
      <c r="F17" s="13"/>
      <c r="G17" s="13">
        <f>1-B17^2/var(B9:M9)</f>
        <v>0.9683033709</v>
      </c>
      <c r="H17" s="8" t="s">
        <v>49</v>
      </c>
      <c r="I17" s="13"/>
      <c r="J17" s="13"/>
      <c r="K17" s="13"/>
      <c r="L17" s="13"/>
      <c r="M17" s="13"/>
      <c r="N17" s="9"/>
      <c r="O17" s="9"/>
      <c r="P17" s="9"/>
      <c r="Q17" s="9"/>
      <c r="R17" s="9"/>
      <c r="S17" s="9"/>
      <c r="T17" s="9"/>
      <c r="U17" s="9"/>
      <c r="V17" s="9"/>
      <c r="W17" s="9"/>
      <c r="X17" s="9"/>
      <c r="Y17" s="9"/>
      <c r="Z17" s="9"/>
      <c r="AA17" s="9"/>
      <c r="AB17" s="9"/>
      <c r="AC17" s="9"/>
      <c r="AD17" s="9"/>
    </row>
    <row r="18">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row>
    <row r="19">
      <c r="A19" s="2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row>
    <row r="20">
      <c r="A20" s="2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row>
    <row r="21">
      <c r="A21" s="2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row>
    <row r="22">
      <c r="A22" s="2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row>
    <row r="23">
      <c r="A23" s="2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row>
    <row r="24">
      <c r="A24" s="2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row>
    <row r="25">
      <c r="A25" s="2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row>
    <row r="26">
      <c r="A26" s="2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row>
    <row r="27">
      <c r="A27" s="2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row>
    <row r="28">
      <c r="A28" s="2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row>
    <row r="29">
      <c r="A29" s="2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row>
    <row r="30">
      <c r="A30" s="2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row>
    <row r="31">
      <c r="A31" s="2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row>
    <row r="32">
      <c r="A32" s="2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row>
    <row r="33">
      <c r="A33" s="2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row>
    <row r="34">
      <c r="A34" s="2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row>
    <row r="35">
      <c r="A35" s="2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row>
    <row r="36">
      <c r="A36" s="2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row>
    <row r="37">
      <c r="A37" s="29"/>
      <c r="B37" s="9"/>
      <c r="C37" s="9"/>
      <c r="D37" s="9"/>
      <c r="E37" s="9"/>
      <c r="F37" s="9"/>
      <c r="G37" s="9"/>
      <c r="H37" s="9"/>
      <c r="I37" s="9"/>
      <c r="J37" s="9"/>
      <c r="K37" s="9"/>
      <c r="L37" s="9"/>
      <c r="M37" s="9"/>
      <c r="N37" s="9"/>
      <c r="O37" s="9"/>
      <c r="P37" s="10"/>
      <c r="Q37" s="10"/>
      <c r="R37" s="9"/>
      <c r="S37" s="9"/>
      <c r="T37" s="9"/>
      <c r="U37" s="9"/>
      <c r="V37" s="9"/>
      <c r="W37" s="9"/>
      <c r="X37" s="9"/>
      <c r="Y37" s="9"/>
      <c r="Z37" s="9"/>
      <c r="AA37" s="9"/>
      <c r="AB37" s="9"/>
      <c r="AC37" s="9"/>
      <c r="AD37" s="9"/>
    </row>
    <row r="38">
      <c r="A38" s="6" t="s">
        <v>50</v>
      </c>
      <c r="B38" s="9"/>
      <c r="C38" s="9"/>
      <c r="D38" s="32"/>
      <c r="E38" s="33"/>
      <c r="F38" s="9"/>
      <c r="G38" s="9"/>
      <c r="H38" s="9"/>
      <c r="I38" s="9"/>
      <c r="J38" s="9"/>
      <c r="K38" s="9"/>
      <c r="L38" s="9"/>
      <c r="M38" s="9"/>
      <c r="N38" s="9"/>
      <c r="O38" s="9"/>
      <c r="P38" s="34"/>
      <c r="Q38" s="9"/>
      <c r="R38" s="9"/>
      <c r="S38" s="9"/>
      <c r="T38" s="9"/>
      <c r="U38" s="9"/>
      <c r="V38" s="9"/>
      <c r="W38" s="9"/>
      <c r="X38" s="9"/>
      <c r="Y38" s="9"/>
      <c r="Z38" s="9"/>
      <c r="AA38" s="9"/>
      <c r="AB38" s="9"/>
      <c r="AC38" s="9"/>
      <c r="AD38" s="9"/>
    </row>
    <row r="39">
      <c r="A39" s="35" t="s">
        <v>51</v>
      </c>
      <c r="B39" s="11"/>
      <c r="C39" s="9"/>
      <c r="D39" s="13"/>
      <c r="E39" s="9"/>
      <c r="F39" s="10"/>
      <c r="G39" s="9"/>
      <c r="H39" s="9"/>
      <c r="I39" s="9"/>
      <c r="J39" s="9"/>
      <c r="K39" s="9"/>
      <c r="L39" s="9"/>
      <c r="M39" s="9"/>
      <c r="N39" s="9"/>
      <c r="O39" s="9"/>
      <c r="P39" s="9"/>
      <c r="Q39" s="9"/>
      <c r="R39" s="9"/>
      <c r="S39" s="9"/>
      <c r="T39" s="9"/>
      <c r="U39" s="9"/>
      <c r="V39" s="9"/>
      <c r="W39" s="9"/>
      <c r="X39" s="9"/>
      <c r="Y39" s="9"/>
      <c r="Z39" s="9"/>
      <c r="AA39" s="9"/>
      <c r="AB39" s="9"/>
      <c r="AC39" s="9"/>
      <c r="AD39" s="9"/>
    </row>
    <row r="40">
      <c r="A40" s="59" t="s">
        <v>33</v>
      </c>
      <c r="B40" s="42">
        <f t="shared" ref="B40:B41" si="8">E3</f>
        <v>0.035</v>
      </c>
      <c r="C40" s="60" t="s">
        <v>105</v>
      </c>
      <c r="D40" s="13"/>
      <c r="E40" s="13"/>
      <c r="F40" s="13"/>
      <c r="G40" s="13"/>
      <c r="H40" s="13"/>
      <c r="I40" s="13"/>
      <c r="J40" s="13"/>
      <c r="K40" s="13"/>
      <c r="L40" s="13"/>
      <c r="M40" s="13"/>
      <c r="N40" s="13"/>
      <c r="O40" s="9"/>
      <c r="P40" s="9"/>
      <c r="Q40" s="9"/>
      <c r="R40" s="9"/>
      <c r="S40" s="9"/>
      <c r="T40" s="9"/>
      <c r="U40" s="9"/>
      <c r="V40" s="9"/>
      <c r="W40" s="9"/>
      <c r="X40" s="9"/>
      <c r="Y40" s="9"/>
      <c r="Z40" s="9"/>
      <c r="AA40" s="9"/>
      <c r="AB40" s="9"/>
      <c r="AC40" s="9"/>
      <c r="AD40" s="9"/>
    </row>
    <row r="41">
      <c r="A41" s="23" t="s">
        <v>103</v>
      </c>
      <c r="B41" s="13">
        <f t="shared" si="8"/>
        <v>27</v>
      </c>
      <c r="C41" s="21" t="s">
        <v>106</v>
      </c>
      <c r="D41" s="11"/>
      <c r="E41" s="13"/>
      <c r="F41" s="11"/>
      <c r="G41" s="11"/>
      <c r="H41" s="11"/>
      <c r="I41" s="11"/>
      <c r="J41" s="11"/>
      <c r="K41" s="11"/>
      <c r="L41" s="11"/>
      <c r="M41" s="13"/>
      <c r="N41" s="13"/>
      <c r="O41" s="9"/>
      <c r="P41" s="13"/>
      <c r="Q41" s="9"/>
      <c r="R41" s="9"/>
      <c r="S41" s="9"/>
      <c r="T41" s="9"/>
      <c r="U41" s="9"/>
      <c r="V41" s="9"/>
      <c r="W41" s="9"/>
      <c r="X41" s="9"/>
      <c r="Y41" s="9"/>
      <c r="Z41" s="9"/>
      <c r="AA41" s="9"/>
      <c r="AB41" s="9"/>
      <c r="AC41" s="9"/>
      <c r="AD41" s="9"/>
    </row>
    <row r="42">
      <c r="A42" s="35" t="s">
        <v>54</v>
      </c>
      <c r="B42" s="13"/>
      <c r="C42" s="13"/>
      <c r="D42" s="13"/>
      <c r="E42" s="13"/>
      <c r="F42" s="13"/>
      <c r="G42" s="13"/>
      <c r="H42" s="13"/>
      <c r="I42" s="13"/>
      <c r="J42" s="13"/>
      <c r="K42" s="13"/>
      <c r="L42" s="13"/>
      <c r="M42" s="13"/>
      <c r="N42" s="13"/>
      <c r="O42" s="9"/>
      <c r="P42" s="13"/>
      <c r="Q42" s="9"/>
      <c r="R42" s="9"/>
      <c r="S42" s="9"/>
      <c r="T42" s="9"/>
      <c r="U42" s="9"/>
      <c r="V42" s="9"/>
      <c r="W42" s="9"/>
      <c r="X42" s="9"/>
      <c r="Y42" s="9"/>
      <c r="Z42" s="9"/>
      <c r="AA42" s="9"/>
      <c r="AB42" s="9"/>
      <c r="AC42" s="9"/>
      <c r="AD42" s="9"/>
    </row>
    <row r="43">
      <c r="A43" s="18" t="s">
        <v>107</v>
      </c>
      <c r="B43" s="31">
        <v>0.132</v>
      </c>
      <c r="C43" s="21" t="s">
        <v>108</v>
      </c>
      <c r="D43" s="4">
        <v>-0.0465</v>
      </c>
      <c r="E43" s="21" t="s">
        <v>109</v>
      </c>
      <c r="F43" s="37">
        <v>0.69</v>
      </c>
      <c r="G43" s="21" t="s">
        <v>57</v>
      </c>
      <c r="H43" s="17"/>
      <c r="I43" s="17"/>
      <c r="J43" s="17"/>
      <c r="K43" s="17"/>
      <c r="L43" s="17"/>
      <c r="M43" s="17"/>
      <c r="N43" s="9"/>
      <c r="O43" s="9"/>
      <c r="P43" s="9"/>
      <c r="Q43" s="9"/>
      <c r="R43" s="9"/>
      <c r="S43" s="9"/>
      <c r="T43" s="9"/>
      <c r="U43" s="9"/>
      <c r="V43" s="9"/>
      <c r="W43" s="9"/>
      <c r="X43" s="9"/>
      <c r="Y43" s="9"/>
      <c r="Z43" s="9"/>
      <c r="AA43" s="9"/>
      <c r="AB43" s="9"/>
      <c r="AC43" s="9"/>
    </row>
    <row r="44">
      <c r="A44" s="23" t="s">
        <v>58</v>
      </c>
      <c r="B44" s="13"/>
      <c r="C44" s="13"/>
      <c r="D44" s="13"/>
      <c r="E44" s="13"/>
      <c r="F44" s="13"/>
      <c r="G44" s="13"/>
      <c r="H44" s="13"/>
      <c r="I44" s="13"/>
      <c r="J44" s="13"/>
      <c r="K44" s="13"/>
      <c r="L44" s="13"/>
      <c r="M44" s="13"/>
      <c r="N44" s="13"/>
      <c r="O44" s="9"/>
      <c r="P44" s="13"/>
      <c r="Q44" s="9"/>
      <c r="R44" s="9"/>
      <c r="S44" s="9"/>
      <c r="T44" s="9"/>
      <c r="U44" s="9"/>
      <c r="V44" s="9"/>
      <c r="W44" s="9"/>
      <c r="X44" s="9"/>
      <c r="Y44" s="9"/>
      <c r="Z44" s="9"/>
      <c r="AA44" s="9"/>
      <c r="AB44" s="9"/>
      <c r="AC44" s="9"/>
      <c r="AD44" s="9"/>
    </row>
    <row r="45">
      <c r="A45" s="23" t="s">
        <v>59</v>
      </c>
      <c r="B45" s="13"/>
      <c r="C45" s="13"/>
      <c r="D45" s="13"/>
      <c r="E45" s="13"/>
      <c r="F45" s="13"/>
      <c r="G45" s="13"/>
      <c r="H45" s="13"/>
      <c r="I45" s="13"/>
      <c r="J45" s="13"/>
      <c r="K45" s="13"/>
      <c r="L45" s="13"/>
      <c r="M45" s="13"/>
      <c r="N45" s="13"/>
      <c r="O45" s="9"/>
      <c r="P45" s="13"/>
      <c r="Q45" s="9"/>
      <c r="R45" s="9"/>
      <c r="S45" s="9"/>
      <c r="T45" s="9"/>
      <c r="U45" s="9"/>
      <c r="V45" s="9"/>
      <c r="W45" s="9"/>
      <c r="X45" s="9"/>
      <c r="Y45" s="9"/>
      <c r="Z45" s="9"/>
      <c r="AA45" s="9"/>
      <c r="AB45" s="9"/>
      <c r="AC45" s="9"/>
      <c r="AD45" s="9"/>
    </row>
    <row r="46">
      <c r="A46" s="38" t="s">
        <v>110</v>
      </c>
      <c r="B46" s="5"/>
      <c r="C46" s="12"/>
      <c r="D46" s="12"/>
      <c r="E46" s="12"/>
      <c r="F46" s="12"/>
      <c r="G46" s="12"/>
      <c r="H46" s="12"/>
      <c r="I46" s="12"/>
      <c r="J46" s="12"/>
      <c r="K46" s="12"/>
      <c r="L46" s="12"/>
      <c r="M46" s="12"/>
      <c r="N46" s="12"/>
      <c r="O46" s="24"/>
      <c r="P46" s="12"/>
      <c r="Q46" s="24"/>
      <c r="R46" s="24"/>
      <c r="S46" s="24"/>
      <c r="T46" s="24"/>
      <c r="U46" s="24"/>
      <c r="V46" s="24"/>
      <c r="W46" s="24"/>
      <c r="X46" s="24"/>
      <c r="Y46" s="24"/>
      <c r="Z46" s="24"/>
      <c r="AA46" s="24"/>
      <c r="AB46" s="24"/>
      <c r="AC46" s="24"/>
      <c r="AD46" s="24"/>
    </row>
    <row r="47">
      <c r="A47" s="35" t="s">
        <v>61</v>
      </c>
      <c r="B47" s="2"/>
      <c r="C47" s="13"/>
      <c r="D47" s="13"/>
      <c r="E47" s="13"/>
      <c r="F47" s="13"/>
      <c r="G47" s="13"/>
      <c r="H47" s="13"/>
      <c r="I47" s="13"/>
      <c r="J47" s="13"/>
      <c r="K47" s="13"/>
      <c r="L47" s="13"/>
      <c r="M47" s="13"/>
      <c r="N47" s="13"/>
      <c r="O47" s="9"/>
      <c r="P47" s="13"/>
      <c r="Q47" s="9"/>
      <c r="R47" s="9"/>
      <c r="S47" s="9"/>
      <c r="T47" s="9"/>
      <c r="U47" s="9"/>
      <c r="V47" s="9"/>
      <c r="W47" s="9"/>
      <c r="X47" s="9"/>
      <c r="Y47" s="9"/>
      <c r="Z47" s="9"/>
      <c r="AA47" s="9"/>
      <c r="AB47" s="9"/>
      <c r="AC47" s="9"/>
      <c r="AD47" s="9"/>
    </row>
    <row r="48">
      <c r="A48" s="39">
        <f>B17</f>
        <v>2.020133905</v>
      </c>
      <c r="B48" s="40" t="s">
        <v>21</v>
      </c>
      <c r="C48" s="41"/>
      <c r="D48" s="39"/>
      <c r="E48" s="42">
        <f>G17</f>
        <v>0.9683033709</v>
      </c>
      <c r="F48" s="43" t="s">
        <v>49</v>
      </c>
      <c r="G48" s="41"/>
      <c r="H48" s="41"/>
      <c r="I48" s="39"/>
      <c r="J48" s="39"/>
      <c r="K48" s="39"/>
      <c r="L48" s="44"/>
      <c r="M48" s="44"/>
      <c r="N48" s="44"/>
      <c r="O48" s="44"/>
      <c r="P48" s="44"/>
      <c r="Q48" s="44"/>
      <c r="R48" s="44"/>
      <c r="S48" s="44"/>
      <c r="T48" s="44"/>
      <c r="U48" s="44"/>
      <c r="V48" s="44"/>
      <c r="W48" s="44"/>
      <c r="X48" s="44"/>
      <c r="Y48" s="44"/>
      <c r="Z48" s="44"/>
      <c r="AA48" s="44"/>
      <c r="AB48" s="44"/>
    </row>
    <row r="49">
      <c r="A49" s="45" t="s">
        <v>111</v>
      </c>
      <c r="B49" s="46"/>
      <c r="C49" s="46"/>
      <c r="D49" s="46"/>
      <c r="E49" s="46"/>
      <c r="F49" s="46"/>
      <c r="G49" s="46"/>
      <c r="H49" s="46"/>
      <c r="I49" s="46"/>
      <c r="J49" s="46"/>
      <c r="K49" s="46"/>
      <c r="L49" s="46"/>
      <c r="M49" s="46"/>
      <c r="N49" s="9"/>
      <c r="O49" s="9"/>
      <c r="P49" s="9"/>
      <c r="Q49" s="9"/>
      <c r="R49" s="9"/>
      <c r="S49" s="9"/>
      <c r="T49" s="9"/>
      <c r="U49" s="9"/>
      <c r="V49" s="9"/>
      <c r="W49" s="9"/>
      <c r="X49" s="9"/>
      <c r="Y49" s="9"/>
      <c r="Z49" s="9"/>
      <c r="AA49" s="9"/>
      <c r="AB49" s="9"/>
      <c r="AC49" s="9"/>
      <c r="AD49" s="9"/>
    </row>
    <row r="50">
      <c r="A50" s="23" t="s">
        <v>63</v>
      </c>
      <c r="B50" s="46"/>
      <c r="C50" s="46"/>
      <c r="D50" s="46"/>
      <c r="E50" s="46"/>
      <c r="F50" s="46"/>
      <c r="G50" s="46"/>
      <c r="H50" s="46"/>
      <c r="I50" s="46"/>
      <c r="J50" s="46"/>
      <c r="K50" s="46"/>
      <c r="L50" s="46"/>
      <c r="M50" s="46"/>
      <c r="N50" s="9"/>
      <c r="O50" s="9"/>
      <c r="P50" s="9"/>
      <c r="Q50" s="9"/>
      <c r="R50" s="9"/>
      <c r="S50" s="9"/>
      <c r="T50" s="9"/>
      <c r="U50" s="9"/>
      <c r="V50" s="9"/>
      <c r="W50" s="9"/>
      <c r="X50" s="9"/>
      <c r="Y50" s="9"/>
      <c r="Z50" s="9"/>
      <c r="AA50" s="9"/>
      <c r="AB50" s="9"/>
      <c r="AC50" s="9"/>
      <c r="AD50" s="9"/>
    </row>
    <row r="51">
      <c r="A51" s="47" t="s">
        <v>64</v>
      </c>
      <c r="B51" s="48"/>
      <c r="C51" s="48"/>
      <c r="D51" s="48"/>
      <c r="E51" s="48"/>
      <c r="F51" s="48"/>
      <c r="G51" s="48"/>
      <c r="H51" s="48"/>
      <c r="I51" s="48"/>
      <c r="J51" s="48"/>
      <c r="K51" s="48"/>
      <c r="L51" s="48"/>
      <c r="M51" s="48"/>
      <c r="N51" s="24"/>
      <c r="O51" s="24"/>
      <c r="P51" s="24"/>
      <c r="Q51" s="24"/>
      <c r="R51" s="24"/>
      <c r="S51" s="24"/>
      <c r="T51" s="24"/>
      <c r="U51" s="24"/>
      <c r="V51" s="24"/>
      <c r="W51" s="24"/>
      <c r="X51" s="24"/>
      <c r="Y51" s="24"/>
      <c r="Z51" s="24"/>
      <c r="AA51" s="24"/>
      <c r="AB51" s="24"/>
      <c r="AC51" s="24"/>
      <c r="AD51" s="24"/>
    </row>
    <row r="52">
      <c r="A52" s="49"/>
      <c r="B52" s="49"/>
      <c r="C52" s="49"/>
      <c r="D52" s="49"/>
      <c r="E52" s="49"/>
      <c r="F52" s="49"/>
      <c r="G52" s="49"/>
      <c r="H52" s="49"/>
      <c r="I52" s="49"/>
      <c r="J52" s="49"/>
      <c r="K52" s="49"/>
      <c r="L52" s="49"/>
      <c r="M52" s="49"/>
      <c r="N52" s="9"/>
      <c r="O52" s="9"/>
      <c r="P52" s="9"/>
      <c r="Q52" s="9"/>
      <c r="R52" s="9"/>
      <c r="S52" s="9"/>
      <c r="T52" s="9"/>
      <c r="U52" s="9"/>
      <c r="V52" s="9"/>
      <c r="W52" s="9"/>
      <c r="X52" s="9"/>
      <c r="Y52" s="9"/>
      <c r="Z52" s="9"/>
      <c r="AA52" s="9"/>
      <c r="AB52" s="9"/>
      <c r="AC52" s="9"/>
      <c r="AD52" s="9"/>
    </row>
    <row r="53">
      <c r="A53" s="6"/>
      <c r="B53" s="46"/>
      <c r="C53" s="46"/>
      <c r="D53" s="46"/>
      <c r="E53" s="46"/>
      <c r="F53" s="46"/>
      <c r="G53" s="46"/>
      <c r="H53" s="46"/>
      <c r="I53" s="46"/>
      <c r="J53" s="46"/>
      <c r="K53" s="46"/>
      <c r="L53" s="46"/>
      <c r="M53" s="46"/>
      <c r="N53" s="9"/>
      <c r="O53" s="9"/>
      <c r="P53" s="9"/>
      <c r="Q53" s="9"/>
      <c r="R53" s="9"/>
      <c r="S53" s="9"/>
      <c r="T53" s="9"/>
      <c r="U53" s="9"/>
      <c r="V53" s="9"/>
      <c r="W53" s="9"/>
      <c r="X53" s="9"/>
      <c r="Y53" s="9"/>
      <c r="Z53" s="9"/>
      <c r="AA53" s="9"/>
      <c r="AB53" s="9"/>
      <c r="AC53" s="9"/>
      <c r="AD53" s="9"/>
    </row>
    <row r="54">
      <c r="A54" s="3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row>
    <row r="55">
      <c r="A55" s="34"/>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c r="A56" s="34"/>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row>
    <row r="57">
      <c r="A57" s="34"/>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row>
    <row r="58">
      <c r="A58" s="34"/>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row>
    <row r="59">
      <c r="A59" s="34"/>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row>
    <row r="60">
      <c r="A60" s="34"/>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row>
    <row r="20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row>
    <row r="2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row>
    <row r="203">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row>
    <row r="204">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row>
    <row r="20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row>
    <row r="206">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row>
    <row r="207">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row>
    <row r="208">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row>
    <row r="209">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row>
    <row r="210">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row>
    <row r="21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row>
    <row r="21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row>
    <row r="213">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row>
    <row r="214">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row>
    <row r="21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row>
    <row r="216">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row>
    <row r="217">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row>
    <row r="218">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row>
    <row r="219">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row>
    <row r="220">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row>
    <row r="22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row>
    <row r="22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row>
    <row r="223">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row>
    <row r="224">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row>
    <row r="2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row>
    <row r="226">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row>
    <row r="227">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row>
    <row r="228">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row>
    <row r="229">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row>
    <row r="230">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row>
    <row r="23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row>
    <row r="23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row>
    <row r="233">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row>
    <row r="234">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row>
    <row r="23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row>
    <row r="23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row>
    <row r="237">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row>
    <row r="238">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row>
    <row r="239">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row>
    <row r="240">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row>
    <row r="24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row>
    <row r="24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row>
    <row r="243">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row>
    <row r="244">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row>
    <row r="24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row>
    <row r="24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row>
    <row r="247">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row>
    <row r="248">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row>
    <row r="249">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row>
    <row r="250">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row>
    <row r="25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row>
    <row r="25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row>
    <row r="253">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row>
    <row r="254">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row>
    <row r="25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row>
    <row r="256">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row>
    <row r="257">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row>
    <row r="258">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row>
    <row r="259">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row>
    <row r="260">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row>
    <row r="26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row>
    <row r="26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row>
    <row r="263">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row>
    <row r="264">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row>
    <row r="26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row>
    <row r="266">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row>
    <row r="267">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row>
    <row r="268">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row>
    <row r="269">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row>
    <row r="270">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row>
    <row r="27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row>
    <row r="27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row>
    <row r="273">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row>
    <row r="274">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row>
    <row r="27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row>
    <row r="276">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row>
    <row r="277">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row>
    <row r="278">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row>
    <row r="279">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row>
    <row r="280">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row>
    <row r="28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row>
    <row r="28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row>
    <row r="283">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row>
    <row r="284">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row>
    <row r="28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row>
    <row r="286">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row>
    <row r="287">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row>
    <row r="288">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row>
    <row r="289">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row>
    <row r="290">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row>
    <row r="29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row>
    <row r="29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row>
    <row r="293">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row>
    <row r="294">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row>
    <row r="29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row>
    <row r="296">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row>
    <row r="297">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row>
    <row r="298">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row>
    <row r="299">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row>
    <row r="300">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row>
    <row r="30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row>
    <row r="3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row>
    <row r="303">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row>
    <row r="304">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row>
    <row r="30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row>
    <row r="306">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row>
    <row r="307">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row>
    <row r="308">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row>
    <row r="309">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row>
    <row r="310">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row>
    <row r="31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row>
    <row r="31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row>
    <row r="313">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row>
    <row r="314">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row>
    <row r="31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row>
    <row r="316">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row>
    <row r="317">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row>
    <row r="318">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row>
    <row r="319">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row>
    <row r="320">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row>
    <row r="32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row>
    <row r="32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row>
    <row r="323">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row>
    <row r="324">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row>
    <row r="3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row>
    <row r="326">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row>
    <row r="327">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row>
    <row r="328">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row>
    <row r="329">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row>
    <row r="330">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row>
    <row r="33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row>
    <row r="33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row>
    <row r="333">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row>
    <row r="334">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row>
    <row r="33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row>
    <row r="336">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row>
    <row r="337">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row>
    <row r="338">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row>
    <row r="339">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row>
    <row r="340">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row>
    <row r="34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row>
    <row r="34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row>
    <row r="343">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row>
    <row r="344">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row>
    <row r="34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row>
    <row r="346">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row>
    <row r="347">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row>
    <row r="348">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row>
    <row r="349">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row>
    <row r="350">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row>
    <row r="35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row>
    <row r="35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row>
    <row r="353">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row>
    <row r="354">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row>
    <row r="35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row>
    <row r="356">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row>
    <row r="357">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row>
    <row r="358">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row>
    <row r="359">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row>
    <row r="360">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row>
    <row r="36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row>
    <row r="36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row>
    <row r="363">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row>
    <row r="364">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row>
    <row r="36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row>
    <row r="366">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row>
    <row r="367">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row>
    <row r="368">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row>
    <row r="369">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row>
    <row r="370">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row>
    <row r="37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row>
    <row r="37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row>
    <row r="373">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row>
    <row r="374">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row>
    <row r="37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row>
    <row r="376">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row>
    <row r="377">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row>
    <row r="378">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row>
    <row r="379">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row>
    <row r="380">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row>
    <row r="38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row>
    <row r="38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row>
    <row r="383">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row>
    <row r="384">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row>
    <row r="38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row>
    <row r="386">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row>
    <row r="387">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row>
    <row r="388">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row>
    <row r="389">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row>
    <row r="390">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row>
    <row r="39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row>
    <row r="39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row>
    <row r="393">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row>
    <row r="394">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row>
    <row r="39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row>
    <row r="396">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row>
    <row r="397">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row>
    <row r="398">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row>
    <row r="399">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row>
    <row r="400">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row>
    <row r="40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row>
    <row r="4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row>
    <row r="403">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row>
    <row r="404">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row>
    <row r="40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row>
    <row r="406">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row>
    <row r="407">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row>
    <row r="408">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row>
    <row r="409">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row>
    <row r="410">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row>
    <row r="41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row>
    <row r="41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row>
    <row r="413">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row>
    <row r="414">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row>
    <row r="41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row>
    <row r="416">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row>
    <row r="417">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row>
    <row r="418">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row>
    <row r="419">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row>
    <row r="420">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row>
    <row r="42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row>
    <row r="42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row>
    <row r="423">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row>
    <row r="424">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row>
    <row r="4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row>
    <row r="426">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row>
    <row r="427">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row>
    <row r="428">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row>
    <row r="429">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row>
    <row r="430">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row>
    <row r="43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row>
    <row r="43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row>
    <row r="433">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row>
    <row r="434">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row>
    <row r="43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row>
    <row r="436">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row>
    <row r="437">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row>
    <row r="438">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row>
    <row r="439">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row>
    <row r="440">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row>
    <row r="44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row>
    <row r="44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row>
    <row r="443">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row>
    <row r="444">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row>
    <row r="44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row>
    <row r="446">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row>
    <row r="447">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row>
    <row r="448">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row>
    <row r="449">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row>
    <row r="450">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row>
    <row r="45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row>
    <row r="45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row>
    <row r="453">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row>
    <row r="454">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row>
    <row r="45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row>
    <row r="456">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row>
    <row r="457">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row>
    <row r="458">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row>
    <row r="459">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row>
    <row r="460">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row>
    <row r="46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row>
    <row r="46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row>
    <row r="463">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row>
    <row r="464">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row>
    <row r="46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row>
    <row r="466">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row>
    <row r="467">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row>
    <row r="468">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row>
    <row r="469">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row>
    <row r="470">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row>
    <row r="47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row>
    <row r="47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row>
    <row r="473">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row>
    <row r="474">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row>
    <row r="47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row>
    <row r="476">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row>
    <row r="477">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row>
    <row r="478">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row>
    <row r="479">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row>
    <row r="480">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row>
    <row r="48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row>
    <row r="48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row>
    <row r="483">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row>
    <row r="484">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row>
    <row r="48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row>
    <row r="486">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row>
    <row r="487">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row>
    <row r="488">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row>
    <row r="489">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row>
    <row r="490">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row>
    <row r="49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row>
    <row r="49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row>
    <row r="493">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row>
    <row r="494">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row>
    <row r="49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row>
    <row r="496">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row>
    <row r="497">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row>
    <row r="498">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row>
    <row r="499">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row>
    <row r="500">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row>
    <row r="50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row>
    <row r="5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row>
    <row r="503">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row>
    <row r="504">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row>
    <row r="50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row>
    <row r="506">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row>
    <row r="507">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row>
    <row r="508">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row>
    <row r="509">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row>
    <row r="510">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row>
    <row r="51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row>
    <row r="51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row>
    <row r="513">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row>
    <row r="514">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row>
    <row r="51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row>
    <row r="516">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row>
    <row r="517">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row>
    <row r="518">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row>
    <row r="519">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row>
    <row r="520">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row>
    <row r="52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row>
    <row r="52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row>
    <row r="523">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row>
    <row r="524">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row>
    <row r="5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row>
    <row r="526">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row>
    <row r="527">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row>
    <row r="528">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row>
    <row r="529">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row>
    <row r="530">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row>
    <row r="53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row>
    <row r="53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row>
    <row r="533">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row>
    <row r="534">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row>
    <row r="53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row>
    <row r="536">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row>
    <row r="537">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row>
    <row r="538">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row>
    <row r="539">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row>
    <row r="540">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row>
    <row r="54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row>
    <row r="54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row>
    <row r="543">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row>
    <row r="544">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row>
    <row r="54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row>
    <row r="546">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row>
    <row r="547">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row>
    <row r="548">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row>
    <row r="549">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row>
    <row r="550">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row>
    <row r="55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row>
    <row r="55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row>
    <row r="553">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row>
    <row r="554">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row>
    <row r="55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row>
    <row r="556">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row>
    <row r="557">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row>
    <row r="558">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row>
    <row r="559">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row>
    <row r="560">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row>
    <row r="56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row>
    <row r="56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row>
    <row r="563">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row>
    <row r="564">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row>
    <row r="56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row>
    <row r="566">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row>
    <row r="567">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row>
    <row r="568">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row>
    <row r="569">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row>
    <row r="570">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row>
    <row r="57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row>
    <row r="57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row>
    <row r="573">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row>
    <row r="574">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row>
    <row r="57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row>
    <row r="576">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row>
    <row r="577">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row>
    <row r="578">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row>
    <row r="579">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row>
    <row r="580">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row>
    <row r="58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row>
    <row r="58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row>
    <row r="583">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row>
    <row r="584">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row>
    <row r="58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row>
    <row r="586">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row>
    <row r="587">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row>
    <row r="588">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row>
    <row r="589">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row>
    <row r="590">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row>
    <row r="59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row>
    <row r="59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row>
    <row r="593">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row>
    <row r="594">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row>
    <row r="59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row>
    <row r="596">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row>
    <row r="597">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row>
    <row r="598">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row>
    <row r="599">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row>
    <row r="600">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row>
    <row r="60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row>
    <row r="6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row>
    <row r="603">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row>
    <row r="604">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row>
    <row r="60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row>
    <row r="606">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row>
    <row r="607">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row>
    <row r="608">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row>
    <row r="609">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row>
    <row r="610">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row>
    <row r="61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row>
    <row r="61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row>
    <row r="613">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row>
    <row r="614">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row>
    <row r="61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row>
    <row r="616">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row>
    <row r="617">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row>
    <row r="618">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row>
    <row r="619">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row>
    <row r="620">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row>
    <row r="62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row>
    <row r="62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row>
    <row r="623">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row>
    <row r="624">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row>
    <row r="6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row>
    <row r="626">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row>
    <row r="627">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row>
    <row r="628">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row>
    <row r="629">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row>
    <row r="630">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row>
    <row r="63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row>
    <row r="63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row>
    <row r="633">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row>
    <row r="634">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row>
    <row r="63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row>
    <row r="636">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row>
    <row r="637">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row>
    <row r="638">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row>
    <row r="639">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row>
    <row r="640">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row>
    <row r="64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row>
    <row r="64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row>
    <row r="643">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row>
    <row r="644">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row>
    <row r="64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row>
    <row r="646">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row>
    <row r="647">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row>
    <row r="648">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row>
    <row r="649">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row>
    <row r="650">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row>
    <row r="65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row>
    <row r="65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row>
    <row r="653">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row>
    <row r="654">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row>
    <row r="65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row>
    <row r="656">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row>
    <row r="657">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row>
    <row r="658">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row>
    <row r="659">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row>
    <row r="660">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row>
    <row r="66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row>
    <row r="66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row>
    <row r="663">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row>
    <row r="664">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row>
    <row r="66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row>
    <row r="666">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row>
    <row r="667">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row>
    <row r="668">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row>
    <row r="669">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row>
    <row r="670">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row>
    <row r="67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row>
    <row r="67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row>
    <row r="673">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row>
    <row r="674">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row>
    <row r="67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row>
    <row r="676">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row>
    <row r="677">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row>
    <row r="678">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row>
    <row r="679">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row>
    <row r="680">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row>
    <row r="68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row>
    <row r="68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row>
    <row r="683">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row>
    <row r="684">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row>
    <row r="68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row>
    <row r="686">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row>
    <row r="687">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row>
    <row r="688">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row>
    <row r="689">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row>
    <row r="690">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row>
    <row r="69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row>
    <row r="69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row>
    <row r="693">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row>
    <row r="694">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row>
    <row r="69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row>
    <row r="696">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row>
    <row r="697">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row>
    <row r="698">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row>
    <row r="699">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row>
    <row r="700">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row>
    <row r="70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row>
    <row r="7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row>
    <row r="703">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row>
    <row r="704">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row>
    <row r="70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row>
    <row r="706">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row>
    <row r="707">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row>
    <row r="708">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row>
    <row r="709">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row>
    <row r="710">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row>
    <row r="71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row>
    <row r="71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row>
    <row r="713">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row>
    <row r="714">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row>
    <row r="71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row>
    <row r="716">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row>
    <row r="717">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row>
    <row r="718">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row>
    <row r="719">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row>
    <row r="720">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row>
    <row r="72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row>
    <row r="72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row>
    <row r="723">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row>
    <row r="724">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row>
    <row r="7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row>
    <row r="726">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row>
    <row r="727">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row>
    <row r="728">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row>
    <row r="729">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row>
    <row r="730">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row>
    <row r="73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row>
    <row r="73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row>
    <row r="733">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row>
    <row r="734">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row>
    <row r="73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row>
    <row r="736">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row>
    <row r="737">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row>
    <row r="738">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row>
    <row r="739">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row>
    <row r="740">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row>
    <row r="74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row>
    <row r="74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row>
    <row r="743">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row>
    <row r="744">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row>
    <row r="74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row>
    <row r="746">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row>
    <row r="747">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row>
    <row r="748">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row>
    <row r="749">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row>
    <row r="750">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row>
    <row r="75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row>
    <row r="75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row>
    <row r="753">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row>
    <row r="754">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row>
    <row r="75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row>
    <row r="756">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row>
    <row r="757">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row>
    <row r="758">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row>
    <row r="759">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row>
    <row r="760">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row>
    <row r="76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row>
    <row r="76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row>
    <row r="763">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row>
    <row r="764">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row>
    <row r="76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row>
    <row r="766">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row>
    <row r="767">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row>
    <row r="768">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row>
    <row r="769">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row>
    <row r="770">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row>
    <row r="77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row>
    <row r="77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row>
    <row r="773">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row>
    <row r="774">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row>
    <row r="77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row>
    <row r="776">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row>
    <row r="777">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row>
    <row r="778">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row>
    <row r="779">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row>
    <row r="780">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row>
    <row r="78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row>
    <row r="78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row>
    <row r="783">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row>
    <row r="784">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row>
    <row r="78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row>
    <row r="786">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row>
    <row r="787">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row>
    <row r="788">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row>
    <row r="789">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row>
    <row r="790">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row>
    <row r="79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row>
    <row r="79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row>
    <row r="793">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row>
    <row r="794">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row>
    <row r="79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row>
    <row r="796">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row>
    <row r="797">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row>
    <row r="798">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row>
    <row r="799">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row>
    <row r="800">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row>
    <row r="80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row>
    <row r="8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row>
    <row r="803">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row>
    <row r="804">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row>
    <row r="80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row>
    <row r="806">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row>
    <row r="807">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row>
    <row r="808">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row>
    <row r="809">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row>
    <row r="810">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row>
    <row r="81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row>
    <row r="81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row>
    <row r="813">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row>
    <row r="814">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row>
    <row r="81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row>
    <row r="816">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row>
    <row r="817">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row>
    <row r="818">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row>
    <row r="819">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row>
    <row r="820">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row>
    <row r="82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row>
    <row r="82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row>
    <row r="823">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row>
    <row r="824">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row>
    <row r="8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row>
    <row r="826">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row>
    <row r="827">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row>
    <row r="828">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row>
    <row r="829">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row>
    <row r="830">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row>
    <row r="83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row>
    <row r="83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row>
    <row r="833">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row>
    <row r="834">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row>
    <row r="83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row>
    <row r="836">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row>
    <row r="837">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row>
    <row r="838">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row>
    <row r="839">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row>
    <row r="840">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row>
    <row r="84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row>
    <row r="84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row>
    <row r="843">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row>
    <row r="844">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row>
    <row r="84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row>
    <row r="846">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row>
    <row r="847">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row>
    <row r="848">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row>
    <row r="849">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row>
    <row r="850">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row>
    <row r="85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row>
    <row r="85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row>
    <row r="853">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row>
    <row r="854">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row>
    <row r="85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row>
    <row r="856">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row>
    <row r="857">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row>
    <row r="858">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row>
    <row r="859">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row>
    <row r="860">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row>
    <row r="86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row>
    <row r="86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row>
    <row r="863">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row>
    <row r="864">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row>
    <row r="86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row>
    <row r="866">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row>
    <row r="867">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row>
    <row r="868">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row>
    <row r="869">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row>
    <row r="870">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row>
    <row r="87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row>
    <row r="87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row>
    <row r="873">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row>
    <row r="874">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row>
    <row r="87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row>
    <row r="876">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row>
    <row r="877">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row>
    <row r="878">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row>
    <row r="879">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row>
    <row r="880">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row>
    <row r="88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row>
    <row r="88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row>
    <row r="883">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row>
    <row r="884">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row>
    <row r="88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row>
    <row r="886">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row>
    <row r="887">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row>
    <row r="888">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row>
    <row r="889">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row>
    <row r="890">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row>
    <row r="89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row>
    <row r="89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row>
    <row r="893">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row>
    <row r="894">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row>
    <row r="89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row>
    <row r="896">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row>
    <row r="897">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row>
    <row r="898">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row>
    <row r="899">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row>
    <row r="900">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row>
    <row r="90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row>
    <row r="9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row>
    <row r="903">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row>
    <row r="904">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row>
    <row r="90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row>
    <row r="906">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row>
    <row r="907">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row>
    <row r="908">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row>
    <row r="909">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row>
    <row r="910">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row>
    <row r="91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row>
    <row r="91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row>
    <row r="913">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row>
    <row r="914">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row>
    <row r="91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row>
    <row r="916">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row>
    <row r="917">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row>
    <row r="918">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row>
    <row r="919">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row>
    <row r="920">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row>
    <row r="92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row>
    <row r="92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row>
    <row r="923">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row>
    <row r="924">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row>
    <row r="9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row>
    <row r="926">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row>
    <row r="927">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row>
    <row r="928">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row>
    <row r="929">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row>
    <row r="930">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row>
    <row r="93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row>
    <row r="93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row>
    <row r="933">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row>
    <row r="934">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row>
    <row r="93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row>
    <row r="936">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row>
    <row r="937">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row>
    <row r="938">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row>
    <row r="939">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row>
    <row r="940">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row>
    <row r="94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row>
    <row r="94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row>
    <row r="943">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row>
    <row r="944">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row>
    <row r="94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row>
    <row r="946">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row>
    <row r="947">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row>
    <row r="948">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row>
    <row r="949">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row>
    <row r="950">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row>
    <row r="95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row>
    <row r="95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row>
    <row r="953">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row>
    <row r="954">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row>
    <row r="95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row>
    <row r="956">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row>
    <row r="957">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row>
    <row r="958">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row>
    <row r="959">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row>
    <row r="960">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row>
    <row r="96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row>
    <row r="96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row>
    <row r="963">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row>
    <row r="964">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row>
    <row r="96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row>
    <row r="966">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row>
    <row r="967">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row>
    <row r="968">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row>
    <row r="969">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row>
    <row r="970">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row>
    <row r="97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row>
    <row r="97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row>
    <row r="973">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row>
    <row r="974">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row>
    <row r="97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row>
    <row r="976">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row>
    <row r="977">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row>
    <row r="978">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row>
    <row r="979">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row>
    <row r="980">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row>
    <row r="98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row>
    <row r="98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row>
    <row r="983">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row>
    <row r="984">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row>
    <row r="98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row>
    <row r="986">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row>
    <row r="987">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row>
    <row r="988">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row>
    <row r="989">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row>
    <row r="990">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row>
    <row r="99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row>
    <row r="99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row>
    <row r="993">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row>
    <row r="994">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row>
    <row r="99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row>
    <row r="996">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row>
    <row r="997">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row>
    <row r="998">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row>
    <row r="999">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row>
    <row r="1000">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row>
    <row r="1001">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row>
    <row r="10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row>
    <row r="1003">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row>
    <row r="1004">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c r="AD1004" s="9"/>
    </row>
    <row r="1005">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c r="AD1005" s="9"/>
    </row>
    <row r="1006">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row>
    <row r="1007">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row>
    <row r="1008">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row>
    <row r="1009">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row>
    <row r="1010">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3.0"/>
  </cols>
  <sheetData>
    <row r="1">
      <c r="A1" s="28" t="s">
        <v>31</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c r="A2" s="10" t="s">
        <v>112</v>
      </c>
      <c r="B2" s="9"/>
      <c r="C2" s="9"/>
      <c r="D2" s="10"/>
      <c r="E2" s="11"/>
      <c r="F2" s="10"/>
      <c r="G2" s="11"/>
      <c r="H2" s="10"/>
      <c r="I2" s="10"/>
      <c r="J2" s="10"/>
      <c r="K2" s="9"/>
      <c r="L2" s="9"/>
      <c r="M2" s="9"/>
      <c r="N2" s="9"/>
      <c r="O2" s="9"/>
      <c r="P2" s="9"/>
      <c r="Q2" s="9"/>
      <c r="R2" s="9"/>
      <c r="S2" s="9"/>
      <c r="T2" s="9"/>
      <c r="U2" s="9"/>
      <c r="V2" s="9"/>
      <c r="W2" s="9"/>
      <c r="X2" s="9"/>
      <c r="Y2" s="9"/>
      <c r="Z2" s="9"/>
      <c r="AA2" s="9"/>
      <c r="AB2" s="9"/>
      <c r="AC2" s="9"/>
      <c r="AD2" s="9"/>
    </row>
    <row r="3">
      <c r="A3" s="6" t="s">
        <v>100</v>
      </c>
      <c r="B3" s="9"/>
      <c r="C3" s="6" t="s">
        <v>4</v>
      </c>
      <c r="D3" s="7" t="s">
        <v>33</v>
      </c>
      <c r="E3" s="3">
        <v>0.02507</v>
      </c>
      <c r="F3" s="7" t="s">
        <v>101</v>
      </c>
      <c r="G3" s="3">
        <v>1.0</v>
      </c>
      <c r="H3" s="10"/>
      <c r="I3" s="10"/>
      <c r="J3" s="10"/>
      <c r="K3" s="9"/>
      <c r="L3" s="9"/>
      <c r="M3" s="9"/>
      <c r="N3" s="9"/>
      <c r="O3" s="9"/>
      <c r="P3" s="9"/>
      <c r="Q3" s="9"/>
      <c r="R3" s="9"/>
      <c r="S3" s="9"/>
      <c r="T3" s="9"/>
      <c r="U3" s="9"/>
      <c r="V3" s="9"/>
      <c r="W3" s="9"/>
      <c r="X3" s="9"/>
      <c r="Y3" s="9"/>
      <c r="Z3" s="9"/>
      <c r="AA3" s="9"/>
      <c r="AB3" s="9"/>
      <c r="AC3" s="9"/>
      <c r="AD3" s="9"/>
    </row>
    <row r="4">
      <c r="A4" s="7" t="s">
        <v>102</v>
      </c>
      <c r="B4" s="9"/>
      <c r="C4" s="9"/>
      <c r="D4" s="7" t="s">
        <v>103</v>
      </c>
      <c r="E4" s="3">
        <v>27.0</v>
      </c>
      <c r="F4" s="7" t="s">
        <v>37</v>
      </c>
      <c r="G4" s="3">
        <v>1.0</v>
      </c>
      <c r="H4" s="10"/>
      <c r="I4" s="10"/>
      <c r="J4" s="10"/>
      <c r="K4" s="9"/>
      <c r="L4" s="9"/>
      <c r="M4" s="9"/>
      <c r="N4" s="9"/>
      <c r="O4" s="9"/>
      <c r="P4" s="9"/>
      <c r="Q4" s="9"/>
      <c r="R4" s="9"/>
      <c r="S4" s="9"/>
      <c r="T4" s="9"/>
      <c r="U4" s="9"/>
      <c r="V4" s="9"/>
      <c r="W4" s="9"/>
      <c r="X4" s="9"/>
      <c r="Y4" s="9"/>
      <c r="Z4" s="9"/>
      <c r="AA4" s="9"/>
      <c r="AB4" s="9"/>
      <c r="AC4" s="9"/>
      <c r="AD4" s="9"/>
    </row>
    <row r="5">
      <c r="A5" s="6" t="s">
        <v>38</v>
      </c>
      <c r="B5" s="9"/>
      <c r="C5" s="9"/>
      <c r="D5" s="10"/>
      <c r="E5" s="11"/>
      <c r="F5" s="10"/>
      <c r="G5" s="11"/>
      <c r="H5" s="10"/>
      <c r="I5" s="10"/>
      <c r="J5" s="10"/>
      <c r="K5" s="9"/>
      <c r="L5" s="9"/>
      <c r="M5" s="9"/>
      <c r="N5" s="9"/>
      <c r="O5" s="9"/>
      <c r="P5" s="9"/>
      <c r="Q5" s="9"/>
      <c r="R5" s="9"/>
      <c r="S5" s="9"/>
      <c r="T5" s="9"/>
      <c r="U5" s="9"/>
      <c r="V5" s="9"/>
      <c r="W5" s="9"/>
      <c r="X5" s="9"/>
      <c r="Y5" s="9"/>
      <c r="Z5" s="9"/>
      <c r="AA5" s="9"/>
      <c r="AB5" s="9"/>
      <c r="AC5" s="9"/>
      <c r="AD5" s="9"/>
    </row>
    <row r="6">
      <c r="A6" s="4" t="s">
        <v>104</v>
      </c>
      <c r="B6" s="9"/>
      <c r="C6" s="9"/>
      <c r="D6" s="10"/>
      <c r="E6" s="11"/>
      <c r="F6" s="10"/>
      <c r="G6" s="11"/>
      <c r="H6" s="10"/>
      <c r="I6" s="10"/>
      <c r="J6" s="10"/>
      <c r="K6" s="9"/>
      <c r="L6" s="9"/>
      <c r="M6" s="9"/>
      <c r="N6" s="9"/>
      <c r="O6" s="9"/>
      <c r="P6" s="9"/>
      <c r="Q6" s="9"/>
      <c r="R6" s="9"/>
      <c r="S6" s="9"/>
      <c r="T6" s="9"/>
      <c r="U6" s="9"/>
      <c r="V6" s="9"/>
      <c r="W6" s="9"/>
      <c r="X6" s="9"/>
      <c r="Y6" s="9"/>
      <c r="Z6" s="9"/>
      <c r="AA6" s="9"/>
      <c r="AB6" s="9"/>
      <c r="AC6" s="9"/>
      <c r="AD6" s="9"/>
    </row>
    <row r="7">
      <c r="A7" s="29" t="s">
        <v>40</v>
      </c>
      <c r="B7" s="13">
        <v>0.0</v>
      </c>
      <c r="C7" s="13">
        <v>1.0</v>
      </c>
      <c r="D7" s="13">
        <v>2.0</v>
      </c>
      <c r="E7" s="13">
        <v>3.0</v>
      </c>
      <c r="F7" s="13">
        <v>4.0</v>
      </c>
      <c r="G7" s="11">
        <v>5.0</v>
      </c>
      <c r="H7" s="13">
        <v>6.0</v>
      </c>
      <c r="I7" s="11">
        <v>7.0</v>
      </c>
      <c r="J7" s="13">
        <v>8.0</v>
      </c>
      <c r="K7" s="11">
        <v>9.0</v>
      </c>
      <c r="L7" s="13">
        <v>10.0</v>
      </c>
      <c r="M7" s="10">
        <v>11.0</v>
      </c>
      <c r="N7" s="10">
        <v>12.0</v>
      </c>
      <c r="O7" s="9"/>
      <c r="P7" s="9"/>
      <c r="Q7" s="9"/>
      <c r="R7" s="9"/>
      <c r="S7" s="9"/>
      <c r="T7" s="9"/>
      <c r="U7" s="9"/>
      <c r="V7" s="9"/>
      <c r="W7" s="9"/>
      <c r="X7" s="9"/>
      <c r="Y7" s="9"/>
      <c r="Z7" s="9"/>
      <c r="AA7" s="9"/>
      <c r="AB7" s="9"/>
      <c r="AC7" s="9"/>
      <c r="AD7" s="9"/>
    </row>
    <row r="8">
      <c r="A8" s="6" t="s">
        <v>41</v>
      </c>
      <c r="B8" s="13">
        <f t="shared" ref="B8:N8" si="1">$E4-B9</f>
        <v>26</v>
      </c>
      <c r="C8" s="13">
        <f t="shared" si="1"/>
        <v>25</v>
      </c>
      <c r="D8" s="13">
        <f t="shared" si="1"/>
        <v>23</v>
      </c>
      <c r="E8" s="13">
        <f t="shared" si="1"/>
        <v>22</v>
      </c>
      <c r="F8" s="13">
        <f t="shared" si="1"/>
        <v>19</v>
      </c>
      <c r="G8" s="13">
        <f t="shared" si="1"/>
        <v>14</v>
      </c>
      <c r="H8" s="13">
        <f t="shared" si="1"/>
        <v>8</v>
      </c>
      <c r="I8" s="13">
        <f t="shared" si="1"/>
        <v>4</v>
      </c>
      <c r="J8" s="13">
        <f t="shared" si="1"/>
        <v>1</v>
      </c>
      <c r="K8" s="13">
        <f t="shared" si="1"/>
        <v>0</v>
      </c>
      <c r="L8" s="13">
        <f t="shared" si="1"/>
        <v>0</v>
      </c>
      <c r="M8" s="13">
        <f t="shared" si="1"/>
        <v>0</v>
      </c>
      <c r="N8" s="13">
        <f t="shared" si="1"/>
        <v>0</v>
      </c>
      <c r="O8" s="9"/>
      <c r="P8" s="9"/>
      <c r="Q8" s="9"/>
      <c r="R8" s="9"/>
      <c r="S8" s="9"/>
      <c r="T8" s="9"/>
      <c r="U8" s="9"/>
      <c r="V8" s="9"/>
      <c r="W8" s="9"/>
      <c r="X8" s="9"/>
      <c r="Y8" s="9"/>
      <c r="Z8" s="9"/>
      <c r="AA8" s="9"/>
      <c r="AB8" s="9"/>
      <c r="AC8" s="9"/>
      <c r="AD8" s="9"/>
    </row>
    <row r="9">
      <c r="A9" s="29" t="s">
        <v>42</v>
      </c>
      <c r="B9" s="3">
        <v>1.0</v>
      </c>
      <c r="C9" s="3">
        <v>2.0</v>
      </c>
      <c r="D9" s="3">
        <v>4.0</v>
      </c>
      <c r="E9" s="3">
        <v>5.0</v>
      </c>
      <c r="F9" s="3">
        <v>8.0</v>
      </c>
      <c r="G9" s="3">
        <v>13.0</v>
      </c>
      <c r="H9" s="3">
        <v>19.0</v>
      </c>
      <c r="I9" s="3">
        <v>23.0</v>
      </c>
      <c r="J9" s="3">
        <v>26.0</v>
      </c>
      <c r="K9" s="3">
        <v>27.0</v>
      </c>
      <c r="L9" s="3">
        <v>27.0</v>
      </c>
      <c r="M9" s="3">
        <v>27.0</v>
      </c>
      <c r="N9" s="3">
        <v>27.0</v>
      </c>
      <c r="O9" s="9"/>
      <c r="P9" s="9"/>
      <c r="Q9" s="9"/>
      <c r="R9" s="9"/>
      <c r="S9" s="9"/>
      <c r="T9" s="9"/>
      <c r="U9" s="9"/>
      <c r="V9" s="9"/>
      <c r="W9" s="9"/>
      <c r="X9" s="9"/>
      <c r="Y9" s="9"/>
      <c r="Z9" s="9"/>
      <c r="AA9" s="9"/>
      <c r="AB9" s="9"/>
      <c r="AC9" s="9"/>
      <c r="AD9" s="9"/>
    </row>
    <row r="10">
      <c r="A10" s="6" t="s">
        <v>43</v>
      </c>
      <c r="B10" s="13">
        <f t="shared" ref="B10:M10" si="2">C9-B9</f>
        <v>1</v>
      </c>
      <c r="C10" s="13">
        <f t="shared" si="2"/>
        <v>2</v>
      </c>
      <c r="D10" s="13">
        <f t="shared" si="2"/>
        <v>1</v>
      </c>
      <c r="E10" s="13">
        <f t="shared" si="2"/>
        <v>3</v>
      </c>
      <c r="F10" s="13">
        <f t="shared" si="2"/>
        <v>5</v>
      </c>
      <c r="G10" s="13">
        <f t="shared" si="2"/>
        <v>6</v>
      </c>
      <c r="H10" s="13">
        <f t="shared" si="2"/>
        <v>4</v>
      </c>
      <c r="I10" s="13">
        <f t="shared" si="2"/>
        <v>3</v>
      </c>
      <c r="J10" s="13">
        <f t="shared" si="2"/>
        <v>1</v>
      </c>
      <c r="K10" s="13">
        <f t="shared" si="2"/>
        <v>0</v>
      </c>
      <c r="L10" s="13">
        <f t="shared" si="2"/>
        <v>0</v>
      </c>
      <c r="M10" s="13">
        <f t="shared" si="2"/>
        <v>0</v>
      </c>
      <c r="N10" s="13">
        <f>N9-M9</f>
        <v>0</v>
      </c>
      <c r="O10" s="9"/>
      <c r="P10" s="9"/>
      <c r="Q10" s="9"/>
      <c r="R10" s="9"/>
      <c r="S10" s="9"/>
      <c r="T10" s="9"/>
      <c r="U10" s="9"/>
      <c r="V10" s="9"/>
      <c r="W10" s="9"/>
      <c r="X10" s="9"/>
      <c r="Y10" s="9"/>
      <c r="Z10" s="9"/>
      <c r="AA10" s="9"/>
      <c r="AB10" s="9"/>
      <c r="AC10" s="9"/>
      <c r="AD10" s="9"/>
    </row>
    <row r="11">
      <c r="A11" s="16" t="s">
        <v>44</v>
      </c>
      <c r="B11" s="17">
        <f>B10/$G4</f>
        <v>1</v>
      </c>
      <c r="C11" s="17">
        <f t="shared" ref="C11:N11" si="3">average(B10:C10)/$G4</f>
        <v>1.5</v>
      </c>
      <c r="D11" s="17">
        <f t="shared" si="3"/>
        <v>1.5</v>
      </c>
      <c r="E11" s="17">
        <f t="shared" si="3"/>
        <v>2</v>
      </c>
      <c r="F11" s="17">
        <f t="shared" si="3"/>
        <v>4</v>
      </c>
      <c r="G11" s="17">
        <f t="shared" si="3"/>
        <v>5.5</v>
      </c>
      <c r="H11" s="17">
        <f t="shared" si="3"/>
        <v>5</v>
      </c>
      <c r="I11" s="17">
        <f t="shared" si="3"/>
        <v>3.5</v>
      </c>
      <c r="J11" s="17">
        <f t="shared" si="3"/>
        <v>2</v>
      </c>
      <c r="K11" s="17">
        <f t="shared" si="3"/>
        <v>0.5</v>
      </c>
      <c r="L11" s="17">
        <f t="shared" si="3"/>
        <v>0</v>
      </c>
      <c r="M11" s="17">
        <f t="shared" si="3"/>
        <v>0</v>
      </c>
      <c r="N11" s="17">
        <f t="shared" si="3"/>
        <v>0</v>
      </c>
      <c r="O11" s="9"/>
      <c r="P11" s="9"/>
      <c r="Q11" s="9"/>
      <c r="R11" s="9"/>
      <c r="S11" s="9"/>
      <c r="T11" s="9"/>
      <c r="U11" s="9"/>
      <c r="V11" s="9"/>
      <c r="W11" s="9"/>
      <c r="X11" s="9"/>
      <c r="Y11" s="9"/>
      <c r="Z11" s="9"/>
      <c r="AA11" s="9"/>
      <c r="AB11" s="9"/>
      <c r="AC11" s="9"/>
      <c r="AD11" s="9"/>
    </row>
    <row r="12">
      <c r="A12" s="16" t="s">
        <v>45</v>
      </c>
      <c r="B12" s="25">
        <f t="shared" ref="B12:N12" si="4">$E3*B9*($E4-B9)</f>
        <v>0.65182</v>
      </c>
      <c r="C12" s="25">
        <f t="shared" si="4"/>
        <v>1.2535</v>
      </c>
      <c r="D12" s="25">
        <f t="shared" si="4"/>
        <v>2.30644</v>
      </c>
      <c r="E12" s="25">
        <f t="shared" si="4"/>
        <v>2.7577</v>
      </c>
      <c r="F12" s="25">
        <f t="shared" si="4"/>
        <v>3.81064</v>
      </c>
      <c r="G12" s="25">
        <f t="shared" si="4"/>
        <v>4.56274</v>
      </c>
      <c r="H12" s="25">
        <f t="shared" si="4"/>
        <v>3.81064</v>
      </c>
      <c r="I12" s="25">
        <f t="shared" si="4"/>
        <v>2.30644</v>
      </c>
      <c r="J12" s="25">
        <f t="shared" si="4"/>
        <v>0.65182</v>
      </c>
      <c r="K12" s="25">
        <f t="shared" si="4"/>
        <v>0</v>
      </c>
      <c r="L12" s="25">
        <f t="shared" si="4"/>
        <v>0</v>
      </c>
      <c r="M12" s="25">
        <f t="shared" si="4"/>
        <v>0</v>
      </c>
      <c r="N12" s="25">
        <f t="shared" si="4"/>
        <v>0</v>
      </c>
      <c r="O12" s="9"/>
      <c r="P12" s="9"/>
      <c r="Q12" s="9"/>
      <c r="R12" s="9"/>
      <c r="S12" s="9"/>
      <c r="T12" s="9"/>
      <c r="U12" s="9"/>
      <c r="V12" s="9"/>
      <c r="W12" s="9"/>
      <c r="X12" s="9"/>
      <c r="Y12" s="9"/>
      <c r="Z12" s="9"/>
      <c r="AA12" s="9"/>
      <c r="AB12" s="9"/>
      <c r="AC12" s="9"/>
      <c r="AD12" s="9"/>
    </row>
    <row r="13">
      <c r="A13" s="16" t="s">
        <v>46</v>
      </c>
      <c r="B13" s="31">
        <f t="shared" ref="B13:N13" si="5">$E4/(1+($E4-$G3)/$G3*exp(-$E3*$E4*B7))</f>
        <v>1</v>
      </c>
      <c r="C13" s="31">
        <f t="shared" si="5"/>
        <v>1.899659878</v>
      </c>
      <c r="D13" s="31">
        <f t="shared" si="5"/>
        <v>3.49975909</v>
      </c>
      <c r="E13" s="31">
        <f t="shared" si="5"/>
        <v>6.119068297</v>
      </c>
      <c r="F13" s="31">
        <f t="shared" si="5"/>
        <v>9.8749783</v>
      </c>
      <c r="G13" s="31">
        <f t="shared" si="5"/>
        <v>14.35175297</v>
      </c>
      <c r="H13" s="31">
        <f t="shared" si="5"/>
        <v>18.64803225</v>
      </c>
      <c r="I13" s="31">
        <f t="shared" si="5"/>
        <v>21.99400394</v>
      </c>
      <c r="J13" s="31">
        <f t="shared" si="5"/>
        <v>24.20072833</v>
      </c>
      <c r="K13" s="31">
        <f t="shared" si="5"/>
        <v>25.50099153</v>
      </c>
      <c r="L13" s="31">
        <f t="shared" si="5"/>
        <v>26.21682726</v>
      </c>
      <c r="M13" s="31">
        <f t="shared" si="5"/>
        <v>26.59623561</v>
      </c>
      <c r="N13" s="31">
        <f t="shared" si="5"/>
        <v>26.79328868</v>
      </c>
      <c r="O13" s="9"/>
      <c r="P13" s="9"/>
      <c r="Q13" s="9"/>
      <c r="R13" s="9"/>
      <c r="S13" s="9"/>
      <c r="T13" s="9"/>
      <c r="U13" s="9"/>
      <c r="V13" s="9"/>
      <c r="W13" s="9"/>
      <c r="X13" s="9"/>
      <c r="Y13" s="9"/>
      <c r="Z13" s="9"/>
      <c r="AA13" s="9"/>
      <c r="AB13" s="9"/>
      <c r="AC13" s="9"/>
      <c r="AD13" s="9"/>
    </row>
    <row r="14">
      <c r="A14" s="6" t="s">
        <v>47</v>
      </c>
      <c r="B14" s="25">
        <f t="shared" ref="B14:N14" si="6">$E4-B13</f>
        <v>26</v>
      </c>
      <c r="C14" s="25">
        <f t="shared" si="6"/>
        <v>25.10034012</v>
      </c>
      <c r="D14" s="25">
        <f t="shared" si="6"/>
        <v>23.50024091</v>
      </c>
      <c r="E14" s="25">
        <f t="shared" si="6"/>
        <v>20.8809317</v>
      </c>
      <c r="F14" s="25">
        <f t="shared" si="6"/>
        <v>17.1250217</v>
      </c>
      <c r="G14" s="25">
        <f t="shared" si="6"/>
        <v>12.64824703</v>
      </c>
      <c r="H14" s="25">
        <f t="shared" si="6"/>
        <v>8.351967746</v>
      </c>
      <c r="I14" s="25">
        <f t="shared" si="6"/>
        <v>5.00599606</v>
      </c>
      <c r="J14" s="25">
        <f t="shared" si="6"/>
        <v>2.799271674</v>
      </c>
      <c r="K14" s="25">
        <f t="shared" si="6"/>
        <v>1.499008475</v>
      </c>
      <c r="L14" s="25">
        <f t="shared" si="6"/>
        <v>0.7831727391</v>
      </c>
      <c r="M14" s="25">
        <f t="shared" si="6"/>
        <v>0.4037643859</v>
      </c>
      <c r="N14" s="25">
        <f t="shared" si="6"/>
        <v>0.2067113241</v>
      </c>
      <c r="O14" s="9"/>
      <c r="P14" s="9"/>
      <c r="Q14" s="9"/>
      <c r="R14" s="9"/>
      <c r="S14" s="9"/>
      <c r="T14" s="9"/>
      <c r="U14" s="9"/>
      <c r="V14" s="9"/>
      <c r="W14" s="9"/>
      <c r="X14" s="9"/>
      <c r="Y14" s="9"/>
      <c r="Z14" s="9"/>
      <c r="AA14" s="9"/>
      <c r="AB14" s="9"/>
      <c r="AC14" s="9"/>
      <c r="AD14" s="9"/>
    </row>
    <row r="15">
      <c r="A15" s="6" t="s">
        <v>30</v>
      </c>
      <c r="B15" s="13"/>
      <c r="C15" s="13"/>
      <c r="D15" s="13"/>
      <c r="E15" s="13"/>
      <c r="F15" s="13"/>
      <c r="G15" s="13"/>
      <c r="H15" s="13"/>
      <c r="I15" s="13"/>
      <c r="J15" s="13"/>
      <c r="K15" s="13"/>
      <c r="L15" s="13"/>
      <c r="M15" s="13"/>
      <c r="N15" s="9"/>
      <c r="O15" s="9"/>
      <c r="P15" s="9"/>
      <c r="Q15" s="9"/>
      <c r="R15" s="9"/>
      <c r="S15" s="9"/>
      <c r="T15" s="9"/>
      <c r="U15" s="9"/>
      <c r="V15" s="9"/>
      <c r="W15" s="9"/>
      <c r="X15" s="9"/>
      <c r="Y15" s="9"/>
      <c r="Z15" s="9"/>
      <c r="AA15" s="9"/>
      <c r="AB15" s="9"/>
      <c r="AC15" s="9"/>
      <c r="AD15" s="9"/>
    </row>
    <row r="16">
      <c r="A16" s="10" t="s">
        <v>48</v>
      </c>
      <c r="B16" s="13">
        <f t="shared" ref="B16:M16" si="7">(B9-B13)^2</f>
        <v>0</v>
      </c>
      <c r="C16" s="13">
        <f t="shared" si="7"/>
        <v>0.01006814004</v>
      </c>
      <c r="D16" s="13">
        <f t="shared" si="7"/>
        <v>0.2502409684</v>
      </c>
      <c r="E16" s="13">
        <f t="shared" si="7"/>
        <v>1.252313852</v>
      </c>
      <c r="F16" s="13">
        <f t="shared" si="7"/>
        <v>3.515543625</v>
      </c>
      <c r="G16" s="13">
        <f t="shared" si="7"/>
        <v>1.82723609</v>
      </c>
      <c r="H16" s="13">
        <f t="shared" si="7"/>
        <v>0.1238812945</v>
      </c>
      <c r="I16" s="13">
        <f t="shared" si="7"/>
        <v>1.012028074</v>
      </c>
      <c r="J16" s="13">
        <f t="shared" si="7"/>
        <v>3.237378556</v>
      </c>
      <c r="K16" s="13">
        <f t="shared" si="7"/>
        <v>2.247026408</v>
      </c>
      <c r="L16" s="13">
        <f t="shared" si="7"/>
        <v>0.6133595392</v>
      </c>
      <c r="M16" s="13">
        <f t="shared" si="7"/>
        <v>0.1630256793</v>
      </c>
      <c r="N16" s="9"/>
      <c r="O16" s="9"/>
      <c r="P16" s="9"/>
      <c r="Q16" s="9"/>
      <c r="R16" s="9"/>
      <c r="S16" s="9"/>
      <c r="T16" s="9"/>
      <c r="U16" s="9"/>
      <c r="V16" s="9"/>
      <c r="W16" s="9"/>
      <c r="X16" s="9"/>
      <c r="Y16" s="9"/>
      <c r="Z16" s="9"/>
      <c r="AA16" s="9"/>
      <c r="AB16" s="9"/>
      <c r="AC16" s="9"/>
      <c r="AD16" s="9"/>
    </row>
    <row r="17">
      <c r="A17" s="10"/>
      <c r="B17" s="13">
        <f>sqrt(sum(B16:M16)/(count(B16:M16)-1))</f>
        <v>1.138264318</v>
      </c>
      <c r="C17" s="19" t="s">
        <v>21</v>
      </c>
      <c r="D17" s="13"/>
      <c r="E17" s="13"/>
      <c r="F17" s="13"/>
      <c r="G17" s="13">
        <f>1-B17^2/var(B9:M9)</f>
        <v>0.9887925802</v>
      </c>
      <c r="H17" s="8" t="s">
        <v>49</v>
      </c>
      <c r="I17" s="13"/>
      <c r="J17" s="13"/>
      <c r="K17" s="13"/>
      <c r="L17" s="13"/>
      <c r="M17" s="13"/>
      <c r="N17" s="9"/>
      <c r="O17" s="9"/>
      <c r="P17" s="9"/>
      <c r="Q17" s="9"/>
      <c r="R17" s="9"/>
      <c r="S17" s="9"/>
      <c r="T17" s="9"/>
      <c r="U17" s="9"/>
      <c r="V17" s="9"/>
      <c r="W17" s="9"/>
      <c r="X17" s="9"/>
      <c r="Y17" s="9"/>
      <c r="Z17" s="9"/>
      <c r="AA17" s="9"/>
      <c r="AB17" s="9"/>
      <c r="AC17" s="9"/>
      <c r="AD17" s="9"/>
    </row>
    <row r="18">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row>
    <row r="19">
      <c r="A19" s="2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row>
    <row r="20">
      <c r="A20" s="2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row>
    <row r="21">
      <c r="A21" s="2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row>
    <row r="22">
      <c r="A22" s="2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row>
    <row r="23">
      <c r="A23" s="2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row>
    <row r="24">
      <c r="A24" s="2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row>
    <row r="25">
      <c r="A25" s="2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row>
    <row r="26">
      <c r="A26" s="2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row>
    <row r="27">
      <c r="A27" s="2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row>
    <row r="28">
      <c r="A28" s="2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row>
    <row r="29">
      <c r="A29" s="2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row>
    <row r="30">
      <c r="A30" s="2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row>
    <row r="31">
      <c r="A31" s="2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row>
    <row r="32">
      <c r="A32" s="2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row>
    <row r="33">
      <c r="A33" s="2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row>
    <row r="34">
      <c r="A34" s="2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row>
    <row r="35">
      <c r="A35" s="2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row>
    <row r="36">
      <c r="A36" s="2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row>
    <row r="37">
      <c r="A37" s="29"/>
      <c r="B37" s="9"/>
      <c r="C37" s="9"/>
      <c r="D37" s="9"/>
      <c r="E37" s="9"/>
      <c r="F37" s="9"/>
      <c r="G37" s="9"/>
      <c r="H37" s="9"/>
      <c r="I37" s="9"/>
      <c r="J37" s="9"/>
      <c r="K37" s="9"/>
      <c r="L37" s="9"/>
      <c r="M37" s="9"/>
      <c r="N37" s="9"/>
      <c r="O37" s="9"/>
      <c r="P37" s="10"/>
      <c r="Q37" s="10"/>
      <c r="R37" s="9"/>
      <c r="S37" s="9"/>
      <c r="T37" s="9"/>
      <c r="U37" s="9"/>
      <c r="V37" s="9"/>
      <c r="W37" s="9"/>
      <c r="X37" s="9"/>
      <c r="Y37" s="9"/>
      <c r="Z37" s="9"/>
      <c r="AA37" s="9"/>
      <c r="AB37" s="9"/>
      <c r="AC37" s="9"/>
      <c r="AD37" s="9"/>
    </row>
    <row r="38">
      <c r="A38" s="6" t="s">
        <v>50</v>
      </c>
      <c r="B38" s="9"/>
      <c r="C38" s="9"/>
      <c r="D38" s="32"/>
      <c r="E38" s="33"/>
      <c r="F38" s="9"/>
      <c r="G38" s="9"/>
      <c r="H38" s="9"/>
      <c r="I38" s="9"/>
      <c r="J38" s="9"/>
      <c r="K38" s="9"/>
      <c r="L38" s="9"/>
      <c r="M38" s="9"/>
      <c r="N38" s="9"/>
      <c r="O38" s="9"/>
      <c r="P38" s="34"/>
      <c r="Q38" s="9"/>
      <c r="R38" s="9"/>
      <c r="S38" s="9"/>
      <c r="T38" s="9"/>
      <c r="U38" s="9"/>
      <c r="V38" s="9"/>
      <c r="W38" s="9"/>
      <c r="X38" s="9"/>
      <c r="Y38" s="9"/>
      <c r="Z38" s="9"/>
      <c r="AA38" s="9"/>
      <c r="AB38" s="9"/>
      <c r="AC38" s="9"/>
      <c r="AD38" s="9"/>
    </row>
    <row r="39">
      <c r="A39" s="35" t="s">
        <v>51</v>
      </c>
      <c r="B39" s="11"/>
      <c r="C39" s="9"/>
      <c r="D39" s="13"/>
      <c r="E39" s="9"/>
      <c r="F39" s="9"/>
      <c r="G39" s="9"/>
      <c r="H39" s="9"/>
      <c r="I39" s="9"/>
      <c r="J39" s="9"/>
      <c r="K39" s="9"/>
      <c r="L39" s="9"/>
      <c r="M39" s="9"/>
      <c r="N39" s="9"/>
      <c r="O39" s="9"/>
      <c r="P39" s="9"/>
      <c r="Q39" s="9"/>
      <c r="R39" s="9"/>
      <c r="S39" s="9"/>
      <c r="T39" s="9"/>
      <c r="U39" s="9"/>
      <c r="V39" s="9"/>
      <c r="W39" s="9"/>
      <c r="X39" s="9"/>
      <c r="Y39" s="9"/>
      <c r="Z39" s="9"/>
      <c r="AA39" s="9"/>
      <c r="AB39" s="9"/>
      <c r="AC39" s="9"/>
      <c r="AD39" s="9"/>
    </row>
    <row r="40">
      <c r="A40" s="59" t="s">
        <v>33</v>
      </c>
      <c r="B40" s="42">
        <f t="shared" ref="B40:B41" si="8">E3</f>
        <v>0.02507</v>
      </c>
      <c r="C40" s="60" t="s">
        <v>105</v>
      </c>
      <c r="D40" s="13"/>
      <c r="E40" s="11" t="s">
        <v>113</v>
      </c>
      <c r="F40" s="61">
        <f>'Project Key Normal'!B40-B40</f>
        <v>0.00993</v>
      </c>
      <c r="G40" s="60" t="s">
        <v>105</v>
      </c>
      <c r="H40" s="13"/>
      <c r="I40" s="13"/>
      <c r="J40" s="13"/>
      <c r="K40" s="13"/>
      <c r="L40" s="13"/>
      <c r="M40" s="13"/>
      <c r="N40" s="13"/>
      <c r="O40" s="9"/>
      <c r="P40" s="9"/>
      <c r="Q40" s="9"/>
      <c r="R40" s="9"/>
      <c r="S40" s="9"/>
      <c r="T40" s="9"/>
      <c r="U40" s="9"/>
      <c r="V40" s="9"/>
      <c r="W40" s="9"/>
      <c r="X40" s="9"/>
      <c r="Y40" s="9"/>
      <c r="Z40" s="9"/>
      <c r="AA40" s="9"/>
      <c r="AB40" s="9"/>
      <c r="AC40" s="9"/>
      <c r="AD40" s="9"/>
    </row>
    <row r="41">
      <c r="A41" s="23" t="s">
        <v>103</v>
      </c>
      <c r="B41" s="13">
        <f t="shared" si="8"/>
        <v>27</v>
      </c>
      <c r="C41" s="21" t="s">
        <v>106</v>
      </c>
      <c r="D41" s="11"/>
      <c r="E41" s="13"/>
      <c r="F41" s="62">
        <f>F40/'Project Key Normal'!B40</f>
        <v>0.2837142857</v>
      </c>
      <c r="G41" s="60" t="s">
        <v>114</v>
      </c>
      <c r="H41" s="11"/>
      <c r="I41" s="11"/>
      <c r="J41" s="11"/>
      <c r="K41" s="11"/>
      <c r="L41" s="11"/>
      <c r="M41" s="13"/>
      <c r="N41" s="13"/>
      <c r="O41" s="9"/>
      <c r="P41" s="13"/>
      <c r="Q41" s="9"/>
      <c r="R41" s="9"/>
      <c r="S41" s="9"/>
      <c r="T41" s="9"/>
      <c r="U41" s="9"/>
      <c r="V41" s="9"/>
      <c r="W41" s="9"/>
      <c r="X41" s="9"/>
      <c r="Y41" s="9"/>
      <c r="Z41" s="9"/>
      <c r="AA41" s="9"/>
      <c r="AB41" s="9"/>
      <c r="AC41" s="9"/>
      <c r="AD41" s="9"/>
    </row>
    <row r="42">
      <c r="A42" s="35" t="s">
        <v>54</v>
      </c>
      <c r="B42" s="13"/>
      <c r="C42" s="13"/>
      <c r="D42" s="13"/>
      <c r="E42" s="13"/>
      <c r="F42" s="13"/>
      <c r="G42" s="13"/>
      <c r="H42" s="13"/>
      <c r="I42" s="13"/>
      <c r="J42" s="13"/>
      <c r="K42" s="13"/>
      <c r="L42" s="13"/>
      <c r="M42" s="13"/>
      <c r="N42" s="13"/>
      <c r="O42" s="9"/>
      <c r="P42" s="13"/>
      <c r="Q42" s="9"/>
      <c r="R42" s="9"/>
      <c r="S42" s="9"/>
      <c r="T42" s="9"/>
      <c r="U42" s="9"/>
      <c r="V42" s="9"/>
      <c r="W42" s="9"/>
      <c r="X42" s="9"/>
      <c r="Y42" s="9"/>
      <c r="Z42" s="9"/>
      <c r="AA42" s="9"/>
      <c r="AB42" s="9"/>
      <c r="AC42" s="9"/>
      <c r="AD42" s="9"/>
    </row>
    <row r="43">
      <c r="A43" s="18" t="s">
        <v>107</v>
      </c>
      <c r="B43" s="31">
        <v>0.827</v>
      </c>
      <c r="C43" s="21" t="s">
        <v>108</v>
      </c>
      <c r="D43" s="4">
        <v>-0.0291</v>
      </c>
      <c r="E43" s="21" t="s">
        <v>109</v>
      </c>
      <c r="F43" s="37">
        <v>0.904</v>
      </c>
      <c r="G43" s="21" t="s">
        <v>57</v>
      </c>
      <c r="H43" s="17"/>
      <c r="I43" s="17"/>
      <c r="J43" s="17"/>
      <c r="K43" s="17"/>
      <c r="L43" s="17"/>
      <c r="M43" s="17"/>
      <c r="N43" s="9"/>
      <c r="O43" s="9"/>
      <c r="P43" s="9"/>
      <c r="Q43" s="9"/>
      <c r="R43" s="9"/>
      <c r="S43" s="9"/>
      <c r="T43" s="9"/>
      <c r="U43" s="9"/>
      <c r="V43" s="9"/>
      <c r="W43" s="9"/>
      <c r="X43" s="9"/>
      <c r="Y43" s="9"/>
      <c r="Z43" s="9"/>
      <c r="AA43" s="9"/>
      <c r="AB43" s="9"/>
      <c r="AC43" s="9"/>
    </row>
    <row r="44">
      <c r="A44" s="23" t="s">
        <v>58</v>
      </c>
      <c r="B44" s="13"/>
      <c r="C44" s="13"/>
      <c r="D44" s="13"/>
      <c r="E44" s="13"/>
      <c r="F44" s="13"/>
      <c r="G44" s="13"/>
      <c r="H44" s="13"/>
      <c r="I44" s="13"/>
      <c r="J44" s="13"/>
      <c r="K44" s="13"/>
      <c r="L44" s="13"/>
      <c r="M44" s="13"/>
      <c r="N44" s="13"/>
      <c r="O44" s="9"/>
      <c r="P44" s="13"/>
      <c r="Q44" s="9"/>
      <c r="R44" s="9"/>
      <c r="S44" s="9"/>
      <c r="T44" s="9"/>
      <c r="U44" s="9"/>
      <c r="V44" s="9"/>
      <c r="W44" s="9"/>
      <c r="X44" s="9"/>
      <c r="Y44" s="9"/>
      <c r="Z44" s="9"/>
      <c r="AA44" s="9"/>
      <c r="AB44" s="9"/>
      <c r="AC44" s="9"/>
      <c r="AD44" s="9"/>
    </row>
    <row r="45">
      <c r="A45" s="23" t="s">
        <v>59</v>
      </c>
      <c r="B45" s="13"/>
      <c r="C45" s="13"/>
      <c r="D45" s="13"/>
      <c r="E45" s="13"/>
      <c r="F45" s="13"/>
      <c r="G45" s="13"/>
      <c r="H45" s="13"/>
      <c r="I45" s="13"/>
      <c r="J45" s="13"/>
      <c r="K45" s="13"/>
      <c r="L45" s="13"/>
      <c r="M45" s="13"/>
      <c r="N45" s="13"/>
      <c r="O45" s="9"/>
      <c r="P45" s="13"/>
      <c r="Q45" s="9"/>
      <c r="R45" s="9"/>
      <c r="S45" s="9"/>
      <c r="T45" s="9"/>
      <c r="U45" s="9"/>
      <c r="V45" s="9"/>
      <c r="W45" s="9"/>
      <c r="X45" s="9"/>
      <c r="Y45" s="9"/>
      <c r="Z45" s="9"/>
      <c r="AA45" s="9"/>
      <c r="AB45" s="9"/>
      <c r="AC45" s="9"/>
      <c r="AD45" s="9"/>
    </row>
    <row r="46">
      <c r="A46" s="38" t="s">
        <v>115</v>
      </c>
      <c r="B46" s="5"/>
      <c r="C46" s="12"/>
      <c r="D46" s="12"/>
      <c r="E46" s="12"/>
      <c r="F46" s="12"/>
      <c r="G46" s="12"/>
      <c r="H46" s="12"/>
      <c r="I46" s="12"/>
      <c r="J46" s="12"/>
      <c r="K46" s="12"/>
      <c r="L46" s="12"/>
      <c r="M46" s="12"/>
      <c r="N46" s="12"/>
      <c r="O46" s="24"/>
      <c r="P46" s="12"/>
      <c r="Q46" s="24"/>
      <c r="R46" s="24"/>
      <c r="S46" s="24"/>
      <c r="T46" s="24"/>
      <c r="U46" s="24"/>
      <c r="V46" s="24"/>
      <c r="W46" s="24"/>
      <c r="X46" s="24"/>
      <c r="Y46" s="24"/>
      <c r="Z46" s="24"/>
      <c r="AA46" s="24"/>
      <c r="AB46" s="24"/>
      <c r="AC46" s="24"/>
      <c r="AD46" s="24"/>
    </row>
    <row r="47">
      <c r="A47" s="35" t="s">
        <v>61</v>
      </c>
      <c r="B47" s="2"/>
      <c r="C47" s="13"/>
      <c r="D47" s="13"/>
      <c r="E47" s="13"/>
      <c r="F47" s="13"/>
      <c r="G47" s="13"/>
      <c r="H47" s="13"/>
      <c r="I47" s="13"/>
      <c r="J47" s="13"/>
      <c r="K47" s="13"/>
      <c r="L47" s="13"/>
      <c r="M47" s="13"/>
      <c r="N47" s="13"/>
      <c r="O47" s="9"/>
      <c r="P47" s="13"/>
      <c r="Q47" s="9"/>
      <c r="R47" s="9"/>
      <c r="S47" s="9"/>
      <c r="T47" s="9"/>
      <c r="U47" s="9"/>
      <c r="V47" s="9"/>
      <c r="W47" s="9"/>
      <c r="X47" s="9"/>
      <c r="Y47" s="9"/>
      <c r="Z47" s="9"/>
      <c r="AA47" s="9"/>
      <c r="AB47" s="9"/>
      <c r="AC47" s="9"/>
      <c r="AD47" s="9"/>
    </row>
    <row r="48">
      <c r="A48" s="39">
        <f>B17</f>
        <v>1.138264318</v>
      </c>
      <c r="B48" s="40" t="s">
        <v>21</v>
      </c>
      <c r="C48" s="41"/>
      <c r="D48" s="39"/>
      <c r="E48" s="42">
        <f>G17</f>
        <v>0.9887925802</v>
      </c>
      <c r="F48" s="43" t="s">
        <v>49</v>
      </c>
      <c r="G48" s="41"/>
      <c r="H48" s="41"/>
      <c r="I48" s="39"/>
      <c r="J48" s="39"/>
      <c r="K48" s="39"/>
      <c r="L48" s="44"/>
      <c r="M48" s="44"/>
      <c r="N48" s="44"/>
      <c r="O48" s="44"/>
      <c r="P48" s="44"/>
      <c r="Q48" s="44"/>
      <c r="R48" s="44"/>
      <c r="S48" s="44"/>
      <c r="T48" s="44"/>
      <c r="U48" s="44"/>
      <c r="V48" s="44"/>
      <c r="W48" s="44"/>
      <c r="X48" s="44"/>
      <c r="Y48" s="44"/>
      <c r="Z48" s="44"/>
      <c r="AA48" s="44"/>
      <c r="AB48" s="44"/>
    </row>
    <row r="49">
      <c r="A49" s="45" t="s">
        <v>111</v>
      </c>
      <c r="B49" s="46"/>
      <c r="C49" s="46"/>
      <c r="D49" s="46"/>
      <c r="E49" s="46"/>
      <c r="F49" s="46"/>
      <c r="G49" s="46"/>
      <c r="H49" s="46"/>
      <c r="I49" s="46"/>
      <c r="J49" s="46"/>
      <c r="K49" s="46"/>
      <c r="L49" s="46"/>
      <c r="M49" s="46"/>
      <c r="N49" s="9"/>
      <c r="O49" s="9"/>
      <c r="P49" s="9"/>
      <c r="Q49" s="9"/>
      <c r="R49" s="9"/>
      <c r="S49" s="9"/>
      <c r="T49" s="9"/>
      <c r="U49" s="9"/>
      <c r="V49" s="9"/>
      <c r="W49" s="9"/>
      <c r="X49" s="9"/>
      <c r="Y49" s="9"/>
      <c r="Z49" s="9"/>
      <c r="AA49" s="9"/>
      <c r="AB49" s="9"/>
      <c r="AC49" s="9"/>
      <c r="AD49" s="9"/>
    </row>
    <row r="50">
      <c r="A50" s="23" t="s">
        <v>63</v>
      </c>
      <c r="B50" s="46"/>
      <c r="C50" s="46"/>
      <c r="D50" s="46"/>
      <c r="E50" s="46"/>
      <c r="F50" s="46"/>
      <c r="G50" s="46"/>
      <c r="H50" s="46"/>
      <c r="I50" s="46"/>
      <c r="J50" s="46"/>
      <c r="K50" s="46"/>
      <c r="L50" s="46"/>
      <c r="M50" s="46"/>
      <c r="N50" s="9"/>
      <c r="O50" s="9"/>
      <c r="P50" s="9"/>
      <c r="Q50" s="9"/>
      <c r="R50" s="9"/>
      <c r="S50" s="9"/>
      <c r="T50" s="9"/>
      <c r="U50" s="9"/>
      <c r="V50" s="9"/>
      <c r="W50" s="9"/>
      <c r="X50" s="9"/>
      <c r="Y50" s="9"/>
      <c r="Z50" s="9"/>
      <c r="AA50" s="9"/>
      <c r="AB50" s="9"/>
      <c r="AC50" s="9"/>
      <c r="AD50" s="9"/>
    </row>
    <row r="51">
      <c r="A51" s="47" t="s">
        <v>116</v>
      </c>
      <c r="B51" s="48"/>
      <c r="C51" s="48"/>
      <c r="D51" s="48"/>
      <c r="E51" s="48"/>
      <c r="F51" s="48"/>
      <c r="G51" s="48"/>
      <c r="H51" s="48"/>
      <c r="I51" s="48"/>
      <c r="J51" s="48"/>
      <c r="K51" s="48"/>
      <c r="L51" s="48"/>
      <c r="M51" s="48"/>
      <c r="N51" s="24"/>
      <c r="O51" s="24"/>
      <c r="P51" s="24"/>
      <c r="Q51" s="24"/>
      <c r="R51" s="24"/>
      <c r="S51" s="24"/>
      <c r="T51" s="24"/>
      <c r="U51" s="24"/>
      <c r="V51" s="24"/>
      <c r="W51" s="24"/>
      <c r="X51" s="24"/>
      <c r="Y51" s="24"/>
      <c r="Z51" s="24"/>
      <c r="AA51" s="24"/>
      <c r="AB51" s="24"/>
      <c r="AC51" s="24"/>
      <c r="AD51" s="24"/>
    </row>
    <row r="52">
      <c r="A52" s="49"/>
      <c r="B52" s="49"/>
      <c r="C52" s="49"/>
      <c r="D52" s="49"/>
      <c r="E52" s="49"/>
      <c r="F52" s="49"/>
      <c r="G52" s="49"/>
      <c r="H52" s="49"/>
      <c r="I52" s="49"/>
      <c r="J52" s="49"/>
      <c r="K52" s="49"/>
      <c r="L52" s="49"/>
      <c r="M52" s="49"/>
      <c r="N52" s="9"/>
      <c r="O52" s="9"/>
      <c r="P52" s="9"/>
      <c r="Q52" s="9"/>
      <c r="R52" s="9"/>
      <c r="S52" s="9"/>
      <c r="T52" s="9"/>
      <c r="U52" s="9"/>
      <c r="V52" s="9"/>
      <c r="W52" s="9"/>
      <c r="X52" s="9"/>
      <c r="Y52" s="9"/>
      <c r="Z52" s="9"/>
      <c r="AA52" s="9"/>
      <c r="AB52" s="9"/>
      <c r="AC52" s="9"/>
      <c r="AD52" s="9"/>
    </row>
    <row r="53">
      <c r="A53" s="6"/>
      <c r="B53" s="46"/>
      <c r="C53" s="46"/>
      <c r="D53" s="46"/>
      <c r="E53" s="46"/>
      <c r="F53" s="46"/>
      <c r="G53" s="46"/>
      <c r="H53" s="46"/>
      <c r="I53" s="46"/>
      <c r="J53" s="46"/>
      <c r="K53" s="46"/>
      <c r="L53" s="46"/>
      <c r="M53" s="46"/>
      <c r="N53" s="9"/>
      <c r="O53" s="9"/>
      <c r="P53" s="9"/>
      <c r="Q53" s="9"/>
      <c r="R53" s="9"/>
      <c r="S53" s="9"/>
      <c r="T53" s="9"/>
      <c r="U53" s="9"/>
      <c r="V53" s="9"/>
      <c r="W53" s="9"/>
      <c r="X53" s="9"/>
      <c r="Y53" s="9"/>
      <c r="Z53" s="9"/>
      <c r="AA53" s="9"/>
      <c r="AB53" s="9"/>
      <c r="AC53" s="9"/>
      <c r="AD53" s="9"/>
    </row>
    <row r="54">
      <c r="A54" s="3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row>
    <row r="55">
      <c r="A55" s="34"/>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c r="A56" s="34"/>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row>
    <row r="57">
      <c r="A57" s="34"/>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row>
    <row r="58">
      <c r="A58" s="34"/>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row>
    <row r="59">
      <c r="A59" s="34"/>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row>
    <row r="60">
      <c r="A60" s="34"/>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row>
    <row r="20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row>
    <row r="2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row>
    <row r="203">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row>
    <row r="204">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row>
    <row r="20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row>
    <row r="206">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row>
    <row r="207">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row>
    <row r="208">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row>
    <row r="209">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row>
    <row r="210">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row>
    <row r="21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row>
    <row r="21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row>
    <row r="213">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row>
    <row r="214">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row>
    <row r="21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row>
    <row r="216">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row>
    <row r="217">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row>
    <row r="218">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row>
    <row r="219">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row>
    <row r="220">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row>
    <row r="22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row>
    <row r="22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row>
    <row r="223">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row>
    <row r="224">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row>
    <row r="2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row>
    <row r="226">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row>
    <row r="227">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row>
    <row r="228">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row>
    <row r="229">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row>
    <row r="230">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row>
    <row r="23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row>
    <row r="23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row>
    <row r="233">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row>
    <row r="234">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row>
    <row r="23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row>
    <row r="23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row>
    <row r="237">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row>
    <row r="238">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row>
    <row r="239">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row>
    <row r="240">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row>
    <row r="24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row>
    <row r="24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row>
    <row r="243">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row>
    <row r="244">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row>
    <row r="24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row>
    <row r="24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row>
    <row r="247">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row>
    <row r="248">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row>
    <row r="249">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row>
    <row r="250">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row>
    <row r="25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row>
    <row r="25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row>
    <row r="253">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row>
    <row r="254">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row>
    <row r="25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row>
    <row r="256">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row>
    <row r="257">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row>
    <row r="258">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row>
    <row r="259">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row>
    <row r="260">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row>
    <row r="26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row>
    <row r="26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row>
    <row r="263">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row>
    <row r="264">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row>
    <row r="26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row>
    <row r="266">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row>
    <row r="267">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row>
    <row r="268">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row>
    <row r="269">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row>
    <row r="270">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row>
    <row r="27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row>
    <row r="27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row>
    <row r="273">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row>
    <row r="274">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row>
    <row r="27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row>
    <row r="276">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row>
    <row r="277">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row>
    <row r="278">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row>
    <row r="279">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row>
    <row r="280">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row>
    <row r="28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row>
    <row r="28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row>
    <row r="283">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row>
    <row r="284">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row>
    <row r="28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row>
    <row r="286">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row>
    <row r="287">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row>
    <row r="288">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row>
    <row r="289">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row>
    <row r="290">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row>
    <row r="29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row>
    <row r="29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row>
    <row r="293">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row>
    <row r="294">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row>
    <row r="29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row>
    <row r="296">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row>
    <row r="297">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row>
    <row r="298">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row>
    <row r="299">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row>
    <row r="300">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row>
    <row r="30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row>
    <row r="3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row>
    <row r="303">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row>
    <row r="304">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row>
    <row r="30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row>
    <row r="306">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row>
    <row r="307">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row>
    <row r="308">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row>
    <row r="309">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row>
    <row r="310">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row>
    <row r="31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row>
    <row r="31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row>
    <row r="313">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row>
    <row r="314">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row>
    <row r="31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row>
    <row r="316">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row>
    <row r="317">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row>
    <row r="318">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row>
    <row r="319">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row>
    <row r="320">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row>
    <row r="32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row>
    <row r="32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row>
    <row r="323">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row>
    <row r="324">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row>
    <row r="3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row>
    <row r="326">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row>
    <row r="327">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row>
    <row r="328">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row>
    <row r="329">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row>
    <row r="330">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row>
    <row r="33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row>
    <row r="33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row>
    <row r="333">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row>
    <row r="334">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row>
    <row r="33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row>
    <row r="336">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row>
    <row r="337">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row>
    <row r="338">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row>
    <row r="339">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row>
    <row r="340">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row>
    <row r="34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row>
    <row r="34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row>
    <row r="343">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row>
    <row r="344">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row>
    <row r="34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row>
    <row r="346">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row>
    <row r="347">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row>
    <row r="348">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row>
    <row r="349">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row>
    <row r="350">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row>
    <row r="35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row>
    <row r="35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row>
    <row r="353">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row>
    <row r="354">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row>
    <row r="35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row>
    <row r="356">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row>
    <row r="357">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row>
    <row r="358">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row>
    <row r="359">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row>
    <row r="360">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row>
    <row r="36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row>
    <row r="36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row>
    <row r="363">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row>
    <row r="364">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row>
    <row r="36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row>
    <row r="366">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row>
    <row r="367">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row>
    <row r="368">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row>
    <row r="369">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row>
    <row r="370">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row>
    <row r="37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row>
    <row r="37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row>
    <row r="373">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row>
    <row r="374">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row>
    <row r="37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row>
    <row r="376">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row>
    <row r="377">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row>
    <row r="378">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row>
    <row r="379">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row>
    <row r="380">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row>
    <row r="38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row>
    <row r="38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row>
    <row r="383">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row>
    <row r="384">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row>
    <row r="38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row>
    <row r="386">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row>
    <row r="387">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row>
    <row r="388">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row>
    <row r="389">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row>
    <row r="390">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row>
    <row r="39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row>
    <row r="39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row>
    <row r="393">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row>
    <row r="394">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row>
    <row r="39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row>
    <row r="396">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row>
    <row r="397">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row>
    <row r="398">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row>
    <row r="399">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row>
    <row r="400">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row>
    <row r="40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row>
    <row r="4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row>
    <row r="403">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row>
    <row r="404">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row>
    <row r="40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row>
    <row r="406">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row>
    <row r="407">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row>
    <row r="408">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row>
    <row r="409">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row>
    <row r="410">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row>
    <row r="41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row>
    <row r="41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row>
    <row r="413">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row>
    <row r="414">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row>
    <row r="41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row>
    <row r="416">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row>
    <row r="417">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row>
    <row r="418">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row>
    <row r="419">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row>
    <row r="420">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row>
    <row r="42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row>
    <row r="42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row>
    <row r="423">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row>
    <row r="424">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row>
    <row r="4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row>
    <row r="426">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row>
    <row r="427">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row>
    <row r="428">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row>
    <row r="429">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row>
    <row r="430">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row>
    <row r="43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row>
    <row r="43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row>
    <row r="433">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row>
    <row r="434">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row>
    <row r="43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row>
    <row r="436">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row>
    <row r="437">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row>
    <row r="438">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row>
    <row r="439">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row>
    <row r="440">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row>
    <row r="44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row>
    <row r="44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row>
    <row r="443">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row>
    <row r="444">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row>
    <row r="44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row>
    <row r="446">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row>
    <row r="447">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row>
    <row r="448">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row>
    <row r="449">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row>
    <row r="450">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row>
    <row r="45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row>
    <row r="45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row>
    <row r="453">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row>
    <row r="454">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row>
    <row r="45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row>
    <row r="456">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row>
    <row r="457">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row>
    <row r="458">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row>
    <row r="459">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row>
    <row r="460">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row>
    <row r="46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row>
    <row r="46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row>
    <row r="463">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row>
    <row r="464">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row>
    <row r="46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row>
    <row r="466">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row>
    <row r="467">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row>
    <row r="468">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row>
    <row r="469">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row>
    <row r="470">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row>
    <row r="47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row>
    <row r="47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row>
    <row r="473">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row>
    <row r="474">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row>
    <row r="47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row>
    <row r="476">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row>
    <row r="477">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row>
    <row r="478">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row>
    <row r="479">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row>
    <row r="480">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row>
    <row r="48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row>
    <row r="48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row>
    <row r="483">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row>
    <row r="484">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row>
    <row r="48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row>
    <row r="486">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row>
    <row r="487">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row>
    <row r="488">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row>
    <row r="489">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row>
    <row r="490">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row>
    <row r="49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row>
    <row r="49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row>
    <row r="493">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row>
    <row r="494">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row>
    <row r="49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row>
    <row r="496">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row>
    <row r="497">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row>
    <row r="498">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row>
    <row r="499">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row>
    <row r="500">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row>
    <row r="50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row>
    <row r="5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row>
    <row r="503">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row>
    <row r="504">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row>
    <row r="50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row>
    <row r="506">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row>
    <row r="507">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row>
    <row r="508">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row>
    <row r="509">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row>
    <row r="510">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row>
    <row r="51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row>
    <row r="51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row>
    <row r="513">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row>
    <row r="514">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row>
    <row r="51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row>
    <row r="516">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row>
    <row r="517">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row>
    <row r="518">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row>
    <row r="519">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row>
    <row r="520">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row>
    <row r="52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row>
    <row r="52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row>
    <row r="523">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row>
    <row r="524">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row>
    <row r="5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row>
    <row r="526">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row>
    <row r="527">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row>
    <row r="528">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row>
    <row r="529">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row>
    <row r="530">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row>
    <row r="53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row>
    <row r="53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row>
    <row r="533">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row>
    <row r="534">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row>
    <row r="53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row>
    <row r="536">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row>
    <row r="537">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row>
    <row r="538">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row>
    <row r="539">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row>
    <row r="540">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row>
    <row r="54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row>
    <row r="54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row>
    <row r="543">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row>
    <row r="544">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row>
    <row r="54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row>
    <row r="546">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row>
    <row r="547">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row>
    <row r="548">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row>
    <row r="549">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row>
    <row r="550">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row>
    <row r="55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row>
    <row r="55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row>
    <row r="553">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row>
    <row r="554">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row>
    <row r="55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row>
    <row r="556">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row>
    <row r="557">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row>
    <row r="558">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row>
    <row r="559">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row>
    <row r="560">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row>
    <row r="56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row>
    <row r="56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row>
    <row r="563">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row>
    <row r="564">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row>
    <row r="56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row>
    <row r="566">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row>
    <row r="567">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row>
    <row r="568">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row>
    <row r="569">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row>
    <row r="570">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row>
    <row r="57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row>
    <row r="57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row>
    <row r="573">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row>
    <row r="574">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row>
    <row r="57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row>
    <row r="576">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row>
    <row r="577">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row>
    <row r="578">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row>
    <row r="579">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row>
    <row r="580">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row>
    <row r="58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row>
    <row r="58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row>
    <row r="583">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row>
    <row r="584">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row>
    <row r="58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row>
    <row r="586">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row>
    <row r="587">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row>
    <row r="588">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row>
    <row r="589">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row>
    <row r="590">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row>
    <row r="59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row>
    <row r="59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row>
    <row r="593">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row>
    <row r="594">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row>
    <row r="59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row>
    <row r="596">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row>
    <row r="597">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row>
    <row r="598">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row>
    <row r="599">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row>
    <row r="600">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row>
    <row r="60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row>
    <row r="6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row>
    <row r="603">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row>
    <row r="604">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row>
    <row r="60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row>
    <row r="606">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row>
    <row r="607">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row>
    <row r="608">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row>
    <row r="609">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row>
    <row r="610">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row>
    <row r="61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row>
    <row r="61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row>
    <row r="613">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row>
    <row r="614">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row>
    <row r="61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row>
    <row r="616">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row>
    <row r="617">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row>
    <row r="618">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row>
    <row r="619">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row>
    <row r="620">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row>
    <row r="62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row>
    <row r="62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row>
    <row r="623">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row>
    <row r="624">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row>
    <row r="6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row>
    <row r="626">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row>
    <row r="627">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row>
    <row r="628">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row>
    <row r="629">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row>
    <row r="630">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row>
    <row r="63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row>
    <row r="63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row>
    <row r="633">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row>
    <row r="634">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row>
    <row r="63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row>
    <row r="636">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row>
    <row r="637">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row>
    <row r="638">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row>
    <row r="639">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row>
    <row r="640">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row>
    <row r="64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row>
    <row r="64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row>
    <row r="643">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row>
    <row r="644">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row>
    <row r="64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row>
    <row r="646">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row>
    <row r="647">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row>
    <row r="648">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row>
    <row r="649">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row>
    <row r="650">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row>
    <row r="65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row>
    <row r="65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row>
    <row r="653">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row>
    <row r="654">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row>
    <row r="65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row>
    <row r="656">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row>
    <row r="657">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row>
    <row r="658">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row>
    <row r="659">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row>
    <row r="660">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row>
    <row r="66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row>
    <row r="66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row>
    <row r="663">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row>
    <row r="664">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row>
    <row r="66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row>
    <row r="666">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row>
    <row r="667">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row>
    <row r="668">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row>
    <row r="669">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row>
    <row r="670">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row>
    <row r="67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row>
    <row r="67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row>
    <row r="673">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row>
    <row r="674">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row>
    <row r="67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row>
    <row r="676">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row>
    <row r="677">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row>
    <row r="678">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row>
    <row r="679">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row>
    <row r="680">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row>
    <row r="68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row>
    <row r="68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row>
    <row r="683">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row>
    <row r="684">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row>
    <row r="68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row>
    <row r="686">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row>
    <row r="687">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row>
    <row r="688">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row>
    <row r="689">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row>
    <row r="690">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row>
    <row r="69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row>
    <row r="69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row>
    <row r="693">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row>
    <row r="694">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row>
    <row r="69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row>
    <row r="696">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row>
    <row r="697">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row>
    <row r="698">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row>
    <row r="699">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row>
    <row r="700">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row>
    <row r="70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row>
    <row r="7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row>
    <row r="703">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row>
    <row r="704">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row>
    <row r="70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row>
    <row r="706">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row>
    <row r="707">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row>
    <row r="708">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row>
    <row r="709">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row>
    <row r="710">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row>
    <row r="71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row>
    <row r="71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row>
    <row r="713">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row>
    <row r="714">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row>
    <row r="71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row>
    <row r="716">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row>
    <row r="717">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row>
    <row r="718">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row>
    <row r="719">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row>
    <row r="720">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row>
    <row r="72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row>
    <row r="72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row>
    <row r="723">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row>
    <row r="724">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row>
    <row r="7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row>
    <row r="726">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row>
    <row r="727">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row>
    <row r="728">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row>
    <row r="729">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row>
    <row r="730">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row>
    <row r="73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row>
    <row r="73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row>
    <row r="733">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row>
    <row r="734">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row>
    <row r="73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row>
    <row r="736">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row>
    <row r="737">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row>
    <row r="738">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row>
    <row r="739">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row>
    <row r="740">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row>
    <row r="74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row>
    <row r="74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row>
    <row r="743">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row>
    <row r="744">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row>
    <row r="74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row>
    <row r="746">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row>
    <row r="747">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row>
    <row r="748">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row>
    <row r="749">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row>
    <row r="750">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row>
    <row r="75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row>
    <row r="75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row>
    <row r="753">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row>
    <row r="754">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row>
    <row r="75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row>
    <row r="756">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row>
    <row r="757">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row>
    <row r="758">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row>
    <row r="759">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row>
    <row r="760">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row>
    <row r="76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row>
    <row r="76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row>
    <row r="763">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row>
    <row r="764">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row>
    <row r="76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row>
    <row r="766">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row>
    <row r="767">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row>
    <row r="768">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row>
    <row r="769">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row>
    <row r="770">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row>
    <row r="77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row>
    <row r="77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row>
    <row r="773">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row>
    <row r="774">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row>
    <row r="77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row>
    <row r="776">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row>
    <row r="777">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row>
    <row r="778">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row>
    <row r="779">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row>
    <row r="780">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row>
    <row r="78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row>
    <row r="78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row>
    <row r="783">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row>
    <row r="784">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row>
    <row r="78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row>
    <row r="786">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row>
    <row r="787">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row>
    <row r="788">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row>
    <row r="789">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row>
    <row r="790">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row>
    <row r="79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row>
    <row r="79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row>
    <row r="793">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row>
    <row r="794">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row>
    <row r="79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row>
    <row r="796">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row>
    <row r="797">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row>
    <row r="798">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row>
    <row r="799">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row>
    <row r="800">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row>
    <row r="80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row>
    <row r="8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row>
    <row r="803">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row>
    <row r="804">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row>
    <row r="80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row>
    <row r="806">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row>
    <row r="807">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row>
    <row r="808">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row>
    <row r="809">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row>
    <row r="810">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row>
    <row r="81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row>
    <row r="81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row>
    <row r="813">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row>
    <row r="814">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row>
    <row r="81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row>
    <row r="816">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row>
    <row r="817">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row>
    <row r="818">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row>
    <row r="819">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row>
    <row r="820">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row>
    <row r="82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row>
    <row r="82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row>
    <row r="823">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row>
    <row r="824">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row>
    <row r="8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row>
    <row r="826">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row>
    <row r="827">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row>
    <row r="828">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row>
    <row r="829">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row>
    <row r="830">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row>
    <row r="83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row>
    <row r="83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row>
    <row r="833">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row>
    <row r="834">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row>
    <row r="83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row>
    <row r="836">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row>
    <row r="837">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row>
    <row r="838">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row>
    <row r="839">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row>
    <row r="840">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row>
    <row r="84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row>
    <row r="84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row>
    <row r="843">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row>
    <row r="844">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row>
    <row r="84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row>
    <row r="846">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row>
    <row r="847">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row>
    <row r="848">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row>
    <row r="849">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row>
    <row r="850">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row>
    <row r="85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row>
    <row r="85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row>
    <row r="853">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row>
    <row r="854">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row>
    <row r="85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row>
    <row r="856">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row>
    <row r="857">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row>
    <row r="858">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row>
    <row r="859">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row>
    <row r="860">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row>
    <row r="86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row>
    <row r="86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row>
    <row r="863">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row>
    <row r="864">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row>
    <row r="86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row>
    <row r="866">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row>
    <row r="867">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row>
    <row r="868">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row>
    <row r="869">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row>
    <row r="870">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row>
    <row r="87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row>
    <row r="87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row>
    <row r="873">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row>
    <row r="874">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row>
    <row r="87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row>
    <row r="876">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row>
    <row r="877">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row>
    <row r="878">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row>
    <row r="879">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row>
    <row r="880">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row>
    <row r="88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row>
    <row r="88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row>
    <row r="883">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row>
    <row r="884">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row>
    <row r="88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row>
    <row r="886">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row>
    <row r="887">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row>
    <row r="888">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row>
    <row r="889">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row>
    <row r="890">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row>
    <row r="89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row>
    <row r="89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row>
    <row r="893">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row>
    <row r="894">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row>
    <row r="89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row>
    <row r="896">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row>
    <row r="897">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row>
    <row r="898">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row>
    <row r="899">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row>
    <row r="900">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row>
    <row r="90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row>
    <row r="9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row>
    <row r="903">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row>
    <row r="904">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row>
    <row r="90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row>
    <row r="906">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row>
    <row r="907">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row>
    <row r="908">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row>
    <row r="909">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row>
    <row r="910">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row>
    <row r="91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row>
    <row r="91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row>
    <row r="913">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row>
    <row r="914">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row>
    <row r="91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row>
    <row r="916">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row>
    <row r="917">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row>
    <row r="918">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row>
    <row r="919">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row>
    <row r="920">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row>
    <row r="92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row>
    <row r="92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row>
    <row r="923">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row>
    <row r="924">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row>
    <row r="9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row>
    <row r="926">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row>
    <row r="927">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row>
    <row r="928">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row>
    <row r="929">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row>
    <row r="930">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row>
    <row r="93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row>
    <row r="93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row>
    <row r="933">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row>
    <row r="934">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row>
    <row r="93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row>
    <row r="936">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row>
    <row r="937">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row>
    <row r="938">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row>
    <row r="939">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row>
    <row r="940">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row>
    <row r="94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row>
    <row r="94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row>
    <row r="943">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row>
    <row r="944">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row>
    <row r="94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row>
    <row r="946">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row>
    <row r="947">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row>
    <row r="948">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row>
    <row r="949">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row>
    <row r="950">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row>
    <row r="95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row>
    <row r="95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row>
    <row r="953">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row>
    <row r="954">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row>
    <row r="95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row>
    <row r="956">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row>
    <row r="957">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row>
    <row r="958">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row>
    <row r="959">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row>
    <row r="960">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row>
    <row r="96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row>
    <row r="96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row>
    <row r="963">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row>
    <row r="964">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row>
    <row r="96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row>
    <row r="966">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row>
    <row r="967">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row>
    <row r="968">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row>
    <row r="969">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row>
    <row r="970">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row>
    <row r="97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row>
    <row r="97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row>
    <row r="973">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row>
    <row r="974">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row>
    <row r="97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row>
    <row r="976">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row>
    <row r="977">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row>
    <row r="978">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row>
    <row r="979">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row>
    <row r="980">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row>
    <row r="98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row>
    <row r="98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row>
    <row r="983">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row>
    <row r="984">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row>
    <row r="98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row>
    <row r="986">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row>
    <row r="987">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row>
    <row r="988">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row>
    <row r="989">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row>
    <row r="990">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row>
    <row r="99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row>
    <row r="99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row>
    <row r="993">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row>
    <row r="994">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row>
    <row r="99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row>
    <row r="996">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row>
    <row r="997">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row>
    <row r="998">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row>
    <row r="999">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row>
    <row r="1000">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row>
    <row r="1001">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row>
    <row r="10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row>
    <row r="1003">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row>
    <row r="1004">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c r="AD1004" s="9"/>
    </row>
    <row r="1005">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c r="AD1005" s="9"/>
    </row>
    <row r="1006">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row>
    <row r="1007">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row>
    <row r="1008">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row>
    <row r="1009">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row>
    <row r="1010">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3.0"/>
  </cols>
  <sheetData>
    <row r="1">
      <c r="A1" s="28" t="s">
        <v>31</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c r="A2" s="10" t="s">
        <v>117</v>
      </c>
      <c r="B2" s="9"/>
      <c r="C2" s="9"/>
      <c r="D2" s="10"/>
      <c r="E2" s="11"/>
      <c r="F2" s="10"/>
      <c r="G2" s="11"/>
      <c r="H2" s="10"/>
      <c r="I2" s="10"/>
      <c r="J2" s="10"/>
      <c r="K2" s="9"/>
      <c r="L2" s="9"/>
      <c r="M2" s="9"/>
      <c r="N2" s="9"/>
      <c r="O2" s="9"/>
      <c r="P2" s="9"/>
      <c r="Q2" s="9"/>
      <c r="R2" s="9"/>
      <c r="S2" s="9"/>
      <c r="T2" s="9"/>
      <c r="U2" s="9"/>
      <c r="V2" s="9"/>
      <c r="W2" s="9"/>
      <c r="X2" s="9"/>
      <c r="Y2" s="9"/>
      <c r="Z2" s="9"/>
      <c r="AA2" s="9"/>
      <c r="AB2" s="9"/>
      <c r="AC2" s="9"/>
      <c r="AD2" s="9"/>
    </row>
    <row r="3">
      <c r="A3" s="6" t="s">
        <v>100</v>
      </c>
      <c r="B3" s="9"/>
      <c r="C3" s="6" t="s">
        <v>4</v>
      </c>
      <c r="D3" s="7" t="s">
        <v>33</v>
      </c>
      <c r="E3" s="3">
        <v>0.0221</v>
      </c>
      <c r="F3" s="7" t="s">
        <v>101</v>
      </c>
      <c r="G3" s="3">
        <v>1.0</v>
      </c>
      <c r="H3" s="10"/>
      <c r="I3" s="10"/>
      <c r="J3" s="10"/>
      <c r="K3" s="9"/>
      <c r="L3" s="9"/>
      <c r="M3" s="9"/>
      <c r="N3" s="9"/>
      <c r="O3" s="9"/>
      <c r="P3" s="9"/>
      <c r="Q3" s="9"/>
      <c r="R3" s="9"/>
      <c r="S3" s="9"/>
      <c r="T3" s="9"/>
      <c r="U3" s="9"/>
      <c r="V3" s="9"/>
      <c r="W3" s="9"/>
      <c r="X3" s="9"/>
      <c r="Y3" s="9"/>
      <c r="Z3" s="9"/>
      <c r="AA3" s="9"/>
      <c r="AB3" s="9"/>
      <c r="AC3" s="9"/>
      <c r="AD3" s="9"/>
    </row>
    <row r="4">
      <c r="A4" s="7" t="s">
        <v>102</v>
      </c>
      <c r="B4" s="9"/>
      <c r="C4" s="9"/>
      <c r="D4" s="7" t="s">
        <v>103</v>
      </c>
      <c r="E4" s="3">
        <v>27.0</v>
      </c>
      <c r="F4" s="7" t="s">
        <v>37</v>
      </c>
      <c r="G4" s="3">
        <v>1.0</v>
      </c>
      <c r="H4" s="10"/>
      <c r="I4" s="10"/>
      <c r="J4" s="10"/>
      <c r="K4" s="9"/>
      <c r="L4" s="9"/>
      <c r="M4" s="9"/>
      <c r="N4" s="9"/>
      <c r="O4" s="9"/>
      <c r="P4" s="9"/>
      <c r="Q4" s="9"/>
      <c r="R4" s="9"/>
      <c r="S4" s="9"/>
      <c r="T4" s="9"/>
      <c r="U4" s="9"/>
      <c r="V4" s="9"/>
      <c r="W4" s="9"/>
      <c r="X4" s="9"/>
      <c r="Y4" s="9"/>
      <c r="Z4" s="9"/>
      <c r="AA4" s="9"/>
      <c r="AB4" s="9"/>
      <c r="AC4" s="9"/>
      <c r="AD4" s="9"/>
    </row>
    <row r="5">
      <c r="A5" s="6" t="s">
        <v>38</v>
      </c>
      <c r="B5" s="9"/>
      <c r="C5" s="9"/>
      <c r="D5" s="10"/>
      <c r="E5" s="11"/>
      <c r="F5" s="10"/>
      <c r="G5" s="11"/>
      <c r="H5" s="10"/>
      <c r="I5" s="10"/>
      <c r="J5" s="10"/>
      <c r="K5" s="9"/>
      <c r="L5" s="9"/>
      <c r="M5" s="9"/>
      <c r="N5" s="9"/>
      <c r="O5" s="9"/>
      <c r="P5" s="9"/>
      <c r="Q5" s="9"/>
      <c r="R5" s="9"/>
      <c r="S5" s="9"/>
      <c r="T5" s="9"/>
      <c r="U5" s="9"/>
      <c r="V5" s="9"/>
      <c r="W5" s="9"/>
      <c r="X5" s="9"/>
      <c r="Y5" s="9"/>
      <c r="Z5" s="9"/>
      <c r="AA5" s="9"/>
      <c r="AB5" s="9"/>
      <c r="AC5" s="9"/>
      <c r="AD5" s="9"/>
    </row>
    <row r="6">
      <c r="A6" s="4" t="s">
        <v>104</v>
      </c>
      <c r="B6" s="9"/>
      <c r="C6" s="9"/>
      <c r="D6" s="10"/>
      <c r="E6" s="11"/>
      <c r="F6" s="10"/>
      <c r="G6" s="11"/>
      <c r="H6" s="10"/>
      <c r="I6" s="10"/>
      <c r="J6" s="10"/>
      <c r="K6" s="9"/>
      <c r="L6" s="9"/>
      <c r="M6" s="9"/>
      <c r="N6" s="9"/>
      <c r="O6" s="9"/>
      <c r="P6" s="9"/>
      <c r="Q6" s="9"/>
      <c r="R6" s="9"/>
      <c r="S6" s="9"/>
      <c r="T6" s="9"/>
      <c r="U6" s="9"/>
      <c r="V6" s="9"/>
      <c r="W6" s="9"/>
      <c r="X6" s="9"/>
      <c r="Y6" s="9"/>
      <c r="Z6" s="9"/>
      <c r="AA6" s="9"/>
      <c r="AB6" s="9"/>
      <c r="AC6" s="9"/>
      <c r="AD6" s="9"/>
    </row>
    <row r="7">
      <c r="A7" s="29" t="s">
        <v>40</v>
      </c>
      <c r="B7" s="13">
        <v>0.0</v>
      </c>
      <c r="C7" s="13">
        <v>1.0</v>
      </c>
      <c r="D7" s="13">
        <v>2.0</v>
      </c>
      <c r="E7" s="13">
        <v>3.0</v>
      </c>
      <c r="F7" s="13">
        <v>4.0</v>
      </c>
      <c r="G7" s="11">
        <v>5.0</v>
      </c>
      <c r="H7" s="13">
        <v>6.0</v>
      </c>
      <c r="I7" s="11">
        <v>7.0</v>
      </c>
      <c r="J7" s="13">
        <v>8.0</v>
      </c>
      <c r="K7" s="11">
        <v>9.0</v>
      </c>
      <c r="L7" s="13">
        <v>10.0</v>
      </c>
      <c r="M7" s="10">
        <v>11.0</v>
      </c>
      <c r="N7" s="10">
        <v>12.0</v>
      </c>
      <c r="O7" s="9"/>
      <c r="P7" s="9"/>
      <c r="Q7" s="9"/>
      <c r="R7" s="9"/>
      <c r="S7" s="9"/>
      <c r="T7" s="9"/>
      <c r="U7" s="9"/>
      <c r="V7" s="9"/>
      <c r="W7" s="9"/>
      <c r="X7" s="9"/>
      <c r="Y7" s="9"/>
      <c r="Z7" s="9"/>
      <c r="AA7" s="9"/>
      <c r="AB7" s="9"/>
      <c r="AC7" s="9"/>
      <c r="AD7" s="9"/>
    </row>
    <row r="8">
      <c r="A8" s="6" t="s">
        <v>41</v>
      </c>
      <c r="B8" s="13">
        <f t="shared" ref="B8:N8" si="1">$E4-B9</f>
        <v>26</v>
      </c>
      <c r="C8" s="13">
        <f t="shared" si="1"/>
        <v>25</v>
      </c>
      <c r="D8" s="13">
        <f t="shared" si="1"/>
        <v>24</v>
      </c>
      <c r="E8" s="13">
        <f t="shared" si="1"/>
        <v>22</v>
      </c>
      <c r="F8" s="13">
        <f t="shared" si="1"/>
        <v>19</v>
      </c>
      <c r="G8" s="13">
        <f t="shared" si="1"/>
        <v>16</v>
      </c>
      <c r="H8" s="13">
        <f t="shared" si="1"/>
        <v>13</v>
      </c>
      <c r="I8" s="13">
        <f t="shared" si="1"/>
        <v>8</v>
      </c>
      <c r="J8" s="13">
        <f t="shared" si="1"/>
        <v>1</v>
      </c>
      <c r="K8" s="13">
        <f t="shared" si="1"/>
        <v>0</v>
      </c>
      <c r="L8" s="13">
        <f t="shared" si="1"/>
        <v>0</v>
      </c>
      <c r="M8" s="13">
        <f t="shared" si="1"/>
        <v>0</v>
      </c>
      <c r="N8" s="13">
        <f t="shared" si="1"/>
        <v>0</v>
      </c>
      <c r="O8" s="9"/>
      <c r="P8" s="9"/>
      <c r="Q8" s="9"/>
      <c r="R8" s="9"/>
      <c r="S8" s="9"/>
      <c r="T8" s="9"/>
      <c r="U8" s="9"/>
      <c r="V8" s="9"/>
      <c r="W8" s="9"/>
      <c r="X8" s="9"/>
      <c r="Y8" s="9"/>
      <c r="Z8" s="9"/>
      <c r="AA8" s="9"/>
      <c r="AB8" s="9"/>
      <c r="AC8" s="9"/>
      <c r="AD8" s="9"/>
    </row>
    <row r="9">
      <c r="A9" s="29" t="s">
        <v>42</v>
      </c>
      <c r="B9" s="3">
        <v>1.0</v>
      </c>
      <c r="C9" s="3">
        <v>2.0</v>
      </c>
      <c r="D9" s="3">
        <v>3.0</v>
      </c>
      <c r="E9" s="3">
        <v>5.0</v>
      </c>
      <c r="F9" s="3">
        <v>8.0</v>
      </c>
      <c r="G9" s="3">
        <v>11.0</v>
      </c>
      <c r="H9" s="3">
        <v>14.0</v>
      </c>
      <c r="I9" s="3">
        <v>19.0</v>
      </c>
      <c r="J9" s="3">
        <v>26.0</v>
      </c>
      <c r="K9" s="3">
        <v>27.0</v>
      </c>
      <c r="L9" s="3">
        <v>27.0</v>
      </c>
      <c r="M9" s="3">
        <v>27.0</v>
      </c>
      <c r="N9" s="3">
        <v>27.0</v>
      </c>
      <c r="O9" s="9"/>
      <c r="P9" s="9"/>
      <c r="Q9" s="9"/>
      <c r="R9" s="9"/>
      <c r="S9" s="9"/>
      <c r="T9" s="9"/>
      <c r="U9" s="9"/>
      <c r="V9" s="9"/>
      <c r="W9" s="9"/>
      <c r="X9" s="9"/>
      <c r="Y9" s="9"/>
      <c r="Z9" s="9"/>
      <c r="AA9" s="9"/>
      <c r="AB9" s="9"/>
      <c r="AC9" s="9"/>
      <c r="AD9" s="9"/>
    </row>
    <row r="10">
      <c r="A10" s="6" t="s">
        <v>43</v>
      </c>
      <c r="B10" s="13">
        <f t="shared" ref="B10:M10" si="2">C9-B9</f>
        <v>1</v>
      </c>
      <c r="C10" s="13">
        <f t="shared" si="2"/>
        <v>1</v>
      </c>
      <c r="D10" s="13">
        <f t="shared" si="2"/>
        <v>2</v>
      </c>
      <c r="E10" s="13">
        <f t="shared" si="2"/>
        <v>3</v>
      </c>
      <c r="F10" s="13">
        <f t="shared" si="2"/>
        <v>3</v>
      </c>
      <c r="G10" s="13">
        <f t="shared" si="2"/>
        <v>3</v>
      </c>
      <c r="H10" s="13">
        <f t="shared" si="2"/>
        <v>5</v>
      </c>
      <c r="I10" s="13">
        <f t="shared" si="2"/>
        <v>7</v>
      </c>
      <c r="J10" s="13">
        <f t="shared" si="2"/>
        <v>1</v>
      </c>
      <c r="K10" s="13">
        <f t="shared" si="2"/>
        <v>0</v>
      </c>
      <c r="L10" s="13">
        <f t="shared" si="2"/>
        <v>0</v>
      </c>
      <c r="M10" s="13">
        <f t="shared" si="2"/>
        <v>0</v>
      </c>
      <c r="N10" s="13">
        <f>N9-M9</f>
        <v>0</v>
      </c>
      <c r="O10" s="9"/>
      <c r="P10" s="9"/>
      <c r="Q10" s="9"/>
      <c r="R10" s="9"/>
      <c r="S10" s="9"/>
      <c r="T10" s="9"/>
      <c r="U10" s="9"/>
      <c r="V10" s="9"/>
      <c r="W10" s="9"/>
      <c r="X10" s="9"/>
      <c r="Y10" s="9"/>
      <c r="Z10" s="9"/>
      <c r="AA10" s="9"/>
      <c r="AB10" s="9"/>
      <c r="AC10" s="9"/>
      <c r="AD10" s="9"/>
    </row>
    <row r="11">
      <c r="A11" s="16" t="s">
        <v>44</v>
      </c>
      <c r="B11" s="17">
        <f>B10/$G4</f>
        <v>1</v>
      </c>
      <c r="C11" s="17">
        <f t="shared" ref="C11:N11" si="3">average(B10:C10)/$G4</f>
        <v>1</v>
      </c>
      <c r="D11" s="17">
        <f t="shared" si="3"/>
        <v>1.5</v>
      </c>
      <c r="E11" s="17">
        <f t="shared" si="3"/>
        <v>2.5</v>
      </c>
      <c r="F11" s="17">
        <f t="shared" si="3"/>
        <v>3</v>
      </c>
      <c r="G11" s="17">
        <f t="shared" si="3"/>
        <v>3</v>
      </c>
      <c r="H11" s="17">
        <f t="shared" si="3"/>
        <v>4</v>
      </c>
      <c r="I11" s="17">
        <f t="shared" si="3"/>
        <v>6</v>
      </c>
      <c r="J11" s="17">
        <f t="shared" si="3"/>
        <v>4</v>
      </c>
      <c r="K11" s="17">
        <f t="shared" si="3"/>
        <v>0.5</v>
      </c>
      <c r="L11" s="17">
        <f t="shared" si="3"/>
        <v>0</v>
      </c>
      <c r="M11" s="17">
        <f t="shared" si="3"/>
        <v>0</v>
      </c>
      <c r="N11" s="17">
        <f t="shared" si="3"/>
        <v>0</v>
      </c>
      <c r="O11" s="9"/>
      <c r="P11" s="9"/>
      <c r="Q11" s="9"/>
      <c r="R11" s="9"/>
      <c r="S11" s="9"/>
      <c r="T11" s="9"/>
      <c r="U11" s="9"/>
      <c r="V11" s="9"/>
      <c r="W11" s="9"/>
      <c r="X11" s="9"/>
      <c r="Y11" s="9"/>
      <c r="Z11" s="9"/>
      <c r="AA11" s="9"/>
      <c r="AB11" s="9"/>
      <c r="AC11" s="9"/>
      <c r="AD11" s="9"/>
    </row>
    <row r="12">
      <c r="A12" s="16" t="s">
        <v>45</v>
      </c>
      <c r="B12" s="25">
        <f t="shared" ref="B12:N12" si="4">$E3*B9*($E4-B9)</f>
        <v>0.5746</v>
      </c>
      <c r="C12" s="25">
        <f t="shared" si="4"/>
        <v>1.105</v>
      </c>
      <c r="D12" s="25">
        <f t="shared" si="4"/>
        <v>1.5912</v>
      </c>
      <c r="E12" s="25">
        <f t="shared" si="4"/>
        <v>2.431</v>
      </c>
      <c r="F12" s="25">
        <f t="shared" si="4"/>
        <v>3.3592</v>
      </c>
      <c r="G12" s="25">
        <f t="shared" si="4"/>
        <v>3.8896</v>
      </c>
      <c r="H12" s="25">
        <f t="shared" si="4"/>
        <v>4.0222</v>
      </c>
      <c r="I12" s="25">
        <f t="shared" si="4"/>
        <v>3.3592</v>
      </c>
      <c r="J12" s="25">
        <f t="shared" si="4"/>
        <v>0.5746</v>
      </c>
      <c r="K12" s="25">
        <f t="shared" si="4"/>
        <v>0</v>
      </c>
      <c r="L12" s="25">
        <f t="shared" si="4"/>
        <v>0</v>
      </c>
      <c r="M12" s="25">
        <f t="shared" si="4"/>
        <v>0</v>
      </c>
      <c r="N12" s="25">
        <f t="shared" si="4"/>
        <v>0</v>
      </c>
      <c r="O12" s="9"/>
      <c r="P12" s="9"/>
      <c r="Q12" s="9"/>
      <c r="R12" s="9"/>
      <c r="S12" s="9"/>
      <c r="T12" s="9"/>
      <c r="U12" s="9"/>
      <c r="V12" s="9"/>
      <c r="W12" s="9"/>
      <c r="X12" s="9"/>
      <c r="Y12" s="9"/>
      <c r="Z12" s="9"/>
      <c r="AA12" s="9"/>
      <c r="AB12" s="9"/>
      <c r="AC12" s="9"/>
      <c r="AD12" s="9"/>
    </row>
    <row r="13">
      <c r="A13" s="16" t="s">
        <v>46</v>
      </c>
      <c r="B13" s="31">
        <f t="shared" ref="B13:N13" si="5">$E4/(1+($E4-$G3)/$G3*exp(-$E3*$E4*B7))</f>
        <v>1</v>
      </c>
      <c r="C13" s="31">
        <f t="shared" si="5"/>
        <v>1.762831479</v>
      </c>
      <c r="D13" s="31">
        <f t="shared" si="5"/>
        <v>3.039546057</v>
      </c>
      <c r="E13" s="31">
        <f t="shared" si="5"/>
        <v>5.055677676</v>
      </c>
      <c r="F13" s="31">
        <f t="shared" si="5"/>
        <v>7.964583958</v>
      </c>
      <c r="G13" s="31">
        <f t="shared" si="5"/>
        <v>11.65803304</v>
      </c>
      <c r="H13" s="31">
        <f t="shared" si="5"/>
        <v>15.6555935</v>
      </c>
      <c r="I13" s="31">
        <f t="shared" si="5"/>
        <v>19.29955248</v>
      </c>
      <c r="J13" s="31">
        <f t="shared" si="5"/>
        <v>22.13663547</v>
      </c>
      <c r="K13" s="31">
        <f t="shared" si="5"/>
        <v>24.08625841</v>
      </c>
      <c r="L13" s="31">
        <f t="shared" si="5"/>
        <v>25.31384938</v>
      </c>
      <c r="M13" s="31">
        <f t="shared" si="5"/>
        <v>26.04475466</v>
      </c>
      <c r="N13" s="31">
        <f t="shared" si="5"/>
        <v>26.46551986</v>
      </c>
      <c r="O13" s="9"/>
      <c r="P13" s="9"/>
      <c r="Q13" s="9"/>
      <c r="R13" s="9"/>
      <c r="S13" s="9"/>
      <c r="T13" s="9"/>
      <c r="U13" s="9"/>
      <c r="V13" s="9"/>
      <c r="W13" s="9"/>
      <c r="X13" s="9"/>
      <c r="Y13" s="9"/>
      <c r="Z13" s="9"/>
      <c r="AA13" s="9"/>
      <c r="AB13" s="9"/>
      <c r="AC13" s="9"/>
      <c r="AD13" s="9"/>
    </row>
    <row r="14">
      <c r="A14" s="6" t="s">
        <v>47</v>
      </c>
      <c r="B14" s="25">
        <f t="shared" ref="B14:N14" si="6">$E4-B13</f>
        <v>26</v>
      </c>
      <c r="C14" s="25">
        <f t="shared" si="6"/>
        <v>25.23716852</v>
      </c>
      <c r="D14" s="25">
        <f t="shared" si="6"/>
        <v>23.96045394</v>
      </c>
      <c r="E14" s="25">
        <f t="shared" si="6"/>
        <v>21.94432232</v>
      </c>
      <c r="F14" s="25">
        <f t="shared" si="6"/>
        <v>19.03541604</v>
      </c>
      <c r="G14" s="25">
        <f t="shared" si="6"/>
        <v>15.34196696</v>
      </c>
      <c r="H14" s="25">
        <f t="shared" si="6"/>
        <v>11.3444065</v>
      </c>
      <c r="I14" s="25">
        <f t="shared" si="6"/>
        <v>7.700447517</v>
      </c>
      <c r="J14" s="25">
        <f t="shared" si="6"/>
        <v>4.863364526</v>
      </c>
      <c r="K14" s="25">
        <f t="shared" si="6"/>
        <v>2.913741591</v>
      </c>
      <c r="L14" s="25">
        <f t="shared" si="6"/>
        <v>1.686150618</v>
      </c>
      <c r="M14" s="25">
        <f t="shared" si="6"/>
        <v>0.9552453403</v>
      </c>
      <c r="N14" s="25">
        <f t="shared" si="6"/>
        <v>0.5344801357</v>
      </c>
      <c r="O14" s="9"/>
      <c r="P14" s="9"/>
      <c r="Q14" s="9"/>
      <c r="R14" s="9"/>
      <c r="S14" s="9"/>
      <c r="T14" s="9"/>
      <c r="U14" s="9"/>
      <c r="V14" s="9"/>
      <c r="W14" s="9"/>
      <c r="X14" s="9"/>
      <c r="Y14" s="9"/>
      <c r="Z14" s="9"/>
      <c r="AA14" s="9"/>
      <c r="AB14" s="9"/>
      <c r="AC14" s="9"/>
      <c r="AD14" s="9"/>
    </row>
    <row r="15">
      <c r="A15" s="6" t="s">
        <v>30</v>
      </c>
      <c r="B15" s="13"/>
      <c r="C15" s="13"/>
      <c r="D15" s="13"/>
      <c r="E15" s="13"/>
      <c r="F15" s="13"/>
      <c r="G15" s="13"/>
      <c r="H15" s="13"/>
      <c r="I15" s="13"/>
      <c r="J15" s="13"/>
      <c r="K15" s="13"/>
      <c r="L15" s="13"/>
      <c r="M15" s="13"/>
      <c r="N15" s="9"/>
      <c r="O15" s="9"/>
      <c r="P15" s="9"/>
      <c r="Q15" s="9"/>
      <c r="R15" s="9"/>
      <c r="S15" s="9"/>
      <c r="T15" s="9"/>
      <c r="U15" s="9"/>
      <c r="V15" s="9"/>
      <c r="W15" s="9"/>
      <c r="X15" s="9"/>
      <c r="Y15" s="9"/>
      <c r="Z15" s="9"/>
      <c r="AA15" s="9"/>
      <c r="AB15" s="9"/>
      <c r="AC15" s="9"/>
      <c r="AD15" s="9"/>
    </row>
    <row r="16">
      <c r="A16" s="10" t="s">
        <v>48</v>
      </c>
      <c r="B16" s="13">
        <f t="shared" ref="B16:M16" si="7">(B9-B13)^2</f>
        <v>0</v>
      </c>
      <c r="C16" s="13">
        <f t="shared" si="7"/>
        <v>0.0562489074</v>
      </c>
      <c r="D16" s="13">
        <f t="shared" si="7"/>
        <v>0.001563890625</v>
      </c>
      <c r="E16" s="13">
        <f t="shared" si="7"/>
        <v>0.003100003589</v>
      </c>
      <c r="F16" s="13">
        <f t="shared" si="7"/>
        <v>0.001254296017</v>
      </c>
      <c r="G16" s="13">
        <f t="shared" si="7"/>
        <v>0.4330074837</v>
      </c>
      <c r="H16" s="13">
        <f t="shared" si="7"/>
        <v>2.740989832</v>
      </c>
      <c r="I16" s="13">
        <f t="shared" si="7"/>
        <v>0.0897316901</v>
      </c>
      <c r="J16" s="13">
        <f t="shared" si="7"/>
        <v>14.92558546</v>
      </c>
      <c r="K16" s="13">
        <f t="shared" si="7"/>
        <v>8.489890059</v>
      </c>
      <c r="L16" s="13">
        <f t="shared" si="7"/>
        <v>2.843103908</v>
      </c>
      <c r="M16" s="13">
        <f t="shared" si="7"/>
        <v>0.9124936601</v>
      </c>
      <c r="N16" s="9"/>
      <c r="O16" s="9"/>
      <c r="P16" s="9"/>
      <c r="Q16" s="9"/>
      <c r="R16" s="9"/>
      <c r="S16" s="9"/>
      <c r="T16" s="9"/>
      <c r="U16" s="9"/>
      <c r="V16" s="9"/>
      <c r="W16" s="9"/>
      <c r="X16" s="9"/>
      <c r="Y16" s="9"/>
      <c r="Z16" s="9"/>
      <c r="AA16" s="9"/>
      <c r="AB16" s="9"/>
      <c r="AC16" s="9"/>
      <c r="AD16" s="9"/>
    </row>
    <row r="17">
      <c r="A17" s="10"/>
      <c r="B17" s="13">
        <f>sqrt(sum(B16:M16)/(count(B16:M16)-1))</f>
        <v>1.66506809</v>
      </c>
      <c r="C17" s="19" t="s">
        <v>21</v>
      </c>
      <c r="D17" s="13"/>
      <c r="E17" s="13"/>
      <c r="F17" s="13"/>
      <c r="G17" s="13">
        <f>1-B17^2/var(B9:M9)</f>
        <v>0.9753194207</v>
      </c>
      <c r="H17" s="8" t="s">
        <v>49</v>
      </c>
      <c r="I17" s="13"/>
      <c r="J17" s="13"/>
      <c r="K17" s="13"/>
      <c r="L17" s="13"/>
      <c r="M17" s="13"/>
      <c r="N17" s="9"/>
      <c r="O17" s="9"/>
      <c r="P17" s="9"/>
      <c r="Q17" s="9"/>
      <c r="R17" s="9"/>
      <c r="S17" s="9"/>
      <c r="T17" s="9"/>
      <c r="U17" s="9"/>
      <c r="V17" s="9"/>
      <c r="W17" s="9"/>
      <c r="X17" s="9"/>
      <c r="Y17" s="9"/>
      <c r="Z17" s="9"/>
      <c r="AA17" s="9"/>
      <c r="AB17" s="9"/>
      <c r="AC17" s="9"/>
      <c r="AD17" s="9"/>
    </row>
    <row r="18">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row>
    <row r="19">
      <c r="A19" s="2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row>
    <row r="20">
      <c r="A20" s="2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row>
    <row r="21">
      <c r="A21" s="2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row>
    <row r="22">
      <c r="A22" s="2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row>
    <row r="23">
      <c r="A23" s="2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row>
    <row r="24">
      <c r="A24" s="2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row>
    <row r="25">
      <c r="A25" s="2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row>
    <row r="26">
      <c r="A26" s="2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row>
    <row r="27">
      <c r="A27" s="2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row>
    <row r="28">
      <c r="A28" s="2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row>
    <row r="29">
      <c r="A29" s="2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row>
    <row r="30">
      <c r="A30" s="2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row>
    <row r="31">
      <c r="A31" s="2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row>
    <row r="32">
      <c r="A32" s="2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row>
    <row r="33">
      <c r="A33" s="2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row>
    <row r="34">
      <c r="A34" s="2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row>
    <row r="35">
      <c r="A35" s="2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row>
    <row r="36">
      <c r="A36" s="2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row>
    <row r="37">
      <c r="A37" s="29"/>
      <c r="B37" s="9"/>
      <c r="C37" s="9"/>
      <c r="D37" s="9"/>
      <c r="E37" s="9"/>
      <c r="F37" s="9"/>
      <c r="G37" s="9"/>
      <c r="H37" s="9"/>
      <c r="I37" s="9"/>
      <c r="J37" s="9"/>
      <c r="K37" s="9"/>
      <c r="L37" s="9"/>
      <c r="M37" s="9"/>
      <c r="N37" s="9"/>
      <c r="O37" s="9"/>
      <c r="P37" s="10"/>
      <c r="Q37" s="10"/>
      <c r="R37" s="9"/>
      <c r="S37" s="9"/>
      <c r="T37" s="9"/>
      <c r="U37" s="9"/>
      <c r="V37" s="9"/>
      <c r="W37" s="9"/>
      <c r="X37" s="9"/>
      <c r="Y37" s="9"/>
      <c r="Z37" s="9"/>
      <c r="AA37" s="9"/>
      <c r="AB37" s="9"/>
      <c r="AC37" s="9"/>
      <c r="AD37" s="9"/>
    </row>
    <row r="38">
      <c r="A38" s="6" t="s">
        <v>50</v>
      </c>
      <c r="B38" s="9"/>
      <c r="C38" s="9"/>
      <c r="D38" s="32"/>
      <c r="E38" s="33"/>
      <c r="F38" s="9"/>
      <c r="G38" s="9"/>
      <c r="H38" s="9"/>
      <c r="I38" s="9"/>
      <c r="J38" s="9"/>
      <c r="K38" s="9"/>
      <c r="L38" s="9"/>
      <c r="M38" s="9"/>
      <c r="N38" s="9"/>
      <c r="O38" s="9"/>
      <c r="P38" s="34"/>
      <c r="Q38" s="9"/>
      <c r="R38" s="9"/>
      <c r="S38" s="9"/>
      <c r="T38" s="9"/>
      <c r="U38" s="9"/>
      <c r="V38" s="9"/>
      <c r="W38" s="9"/>
      <c r="X38" s="9"/>
      <c r="Y38" s="9"/>
      <c r="Z38" s="9"/>
      <c r="AA38" s="9"/>
      <c r="AB38" s="9"/>
      <c r="AC38" s="9"/>
      <c r="AD38" s="9"/>
    </row>
    <row r="39">
      <c r="A39" s="35" t="s">
        <v>51</v>
      </c>
      <c r="B39" s="11"/>
      <c r="C39" s="9"/>
      <c r="D39" s="13"/>
      <c r="E39" s="9"/>
      <c r="F39" s="9"/>
      <c r="G39" s="9"/>
      <c r="H39" s="9"/>
      <c r="I39" s="9"/>
      <c r="J39" s="9"/>
      <c r="K39" s="9"/>
      <c r="L39" s="9"/>
      <c r="M39" s="9"/>
      <c r="N39" s="9"/>
      <c r="O39" s="9"/>
      <c r="P39" s="9"/>
      <c r="Q39" s="9"/>
      <c r="R39" s="9"/>
      <c r="S39" s="9"/>
      <c r="T39" s="9"/>
      <c r="U39" s="9"/>
      <c r="V39" s="9"/>
      <c r="W39" s="9"/>
      <c r="X39" s="9"/>
      <c r="Y39" s="9"/>
      <c r="Z39" s="9"/>
      <c r="AA39" s="9"/>
      <c r="AB39" s="9"/>
      <c r="AC39" s="9"/>
      <c r="AD39" s="9"/>
    </row>
    <row r="40">
      <c r="A40" s="59" t="s">
        <v>33</v>
      </c>
      <c r="B40" s="42">
        <f t="shared" ref="B40:B41" si="8">E3</f>
        <v>0.0221</v>
      </c>
      <c r="C40" s="60" t="s">
        <v>105</v>
      </c>
      <c r="D40" s="13"/>
      <c r="E40" s="11" t="s">
        <v>113</v>
      </c>
      <c r="F40" s="61">
        <f>'Project Key Normal'!B40-B40</f>
        <v>0.0129</v>
      </c>
      <c r="G40" s="60" t="s">
        <v>105</v>
      </c>
      <c r="H40" s="13"/>
      <c r="I40" s="13"/>
      <c r="J40" s="13"/>
      <c r="K40" s="13"/>
      <c r="L40" s="13"/>
      <c r="M40" s="13"/>
      <c r="N40" s="13"/>
      <c r="O40" s="9"/>
      <c r="P40" s="9"/>
      <c r="Q40" s="9"/>
      <c r="R40" s="9"/>
      <c r="S40" s="9"/>
      <c r="T40" s="9"/>
      <c r="U40" s="9"/>
      <c r="V40" s="9"/>
      <c r="W40" s="9"/>
      <c r="X40" s="9"/>
      <c r="Y40" s="9"/>
      <c r="Z40" s="9"/>
      <c r="AA40" s="9"/>
      <c r="AB40" s="9"/>
      <c r="AC40" s="9"/>
      <c r="AD40" s="9"/>
    </row>
    <row r="41">
      <c r="A41" s="23" t="s">
        <v>103</v>
      </c>
      <c r="B41" s="13">
        <f t="shared" si="8"/>
        <v>27</v>
      </c>
      <c r="C41" s="21" t="s">
        <v>106</v>
      </c>
      <c r="D41" s="11"/>
      <c r="E41" s="13"/>
      <c r="F41" s="62">
        <f>F40/'Project Key Normal'!B40</f>
        <v>0.3685714286</v>
      </c>
      <c r="G41" s="60" t="s">
        <v>114</v>
      </c>
      <c r="H41" s="11"/>
      <c r="I41" s="11"/>
      <c r="J41" s="11"/>
      <c r="K41" s="11"/>
      <c r="L41" s="11"/>
      <c r="M41" s="13"/>
      <c r="N41" s="13"/>
      <c r="O41" s="9"/>
      <c r="P41" s="13"/>
      <c r="Q41" s="9"/>
      <c r="R41" s="9"/>
      <c r="S41" s="9"/>
      <c r="T41" s="9"/>
      <c r="U41" s="9"/>
      <c r="V41" s="9"/>
      <c r="W41" s="9"/>
      <c r="X41" s="9"/>
      <c r="Y41" s="9"/>
      <c r="Z41" s="9"/>
      <c r="AA41" s="9"/>
      <c r="AB41" s="9"/>
      <c r="AC41" s="9"/>
      <c r="AD41" s="9"/>
    </row>
    <row r="42">
      <c r="A42" s="35" t="s">
        <v>54</v>
      </c>
      <c r="B42" s="13"/>
      <c r="C42" s="13"/>
      <c r="D42" s="13"/>
      <c r="E42" s="13"/>
      <c r="F42" s="13"/>
      <c r="G42" s="13"/>
      <c r="H42" s="13"/>
      <c r="I42" s="13"/>
      <c r="J42" s="13"/>
      <c r="K42" s="13"/>
      <c r="L42" s="13"/>
      <c r="M42" s="13"/>
      <c r="N42" s="13"/>
      <c r="O42" s="9"/>
      <c r="P42" s="13"/>
      <c r="Q42" s="9"/>
      <c r="R42" s="9"/>
      <c r="S42" s="9"/>
      <c r="T42" s="9"/>
      <c r="U42" s="9"/>
      <c r="V42" s="9"/>
      <c r="W42" s="9"/>
      <c r="X42" s="9"/>
      <c r="Y42" s="9"/>
      <c r="Z42" s="9"/>
      <c r="AA42" s="9"/>
      <c r="AB42" s="9"/>
      <c r="AC42" s="9"/>
      <c r="AD42" s="9"/>
    </row>
    <row r="43">
      <c r="A43" s="18" t="s">
        <v>107</v>
      </c>
      <c r="B43" s="31">
        <v>0.646</v>
      </c>
      <c r="C43" s="21" t="s">
        <v>108</v>
      </c>
      <c r="D43" s="4">
        <v>-0.0221</v>
      </c>
      <c r="E43" s="21" t="s">
        <v>109</v>
      </c>
      <c r="F43" s="37">
        <v>0.621</v>
      </c>
      <c r="G43" s="21" t="s">
        <v>57</v>
      </c>
      <c r="H43" s="17"/>
      <c r="I43" s="17"/>
      <c r="J43" s="17"/>
      <c r="K43" s="17"/>
      <c r="L43" s="17"/>
      <c r="M43" s="17"/>
      <c r="N43" s="9"/>
      <c r="O43" s="9"/>
      <c r="P43" s="9"/>
      <c r="Q43" s="9"/>
      <c r="R43" s="9"/>
      <c r="S43" s="9"/>
      <c r="T43" s="9"/>
      <c r="U43" s="9"/>
      <c r="V43" s="9"/>
      <c r="W43" s="9"/>
      <c r="X43" s="9"/>
      <c r="Y43" s="9"/>
      <c r="Z43" s="9"/>
      <c r="AA43" s="9"/>
      <c r="AB43" s="9"/>
      <c r="AC43" s="9"/>
    </row>
    <row r="44">
      <c r="A44" s="23" t="s">
        <v>58</v>
      </c>
      <c r="B44" s="13"/>
      <c r="C44" s="13"/>
      <c r="D44" s="13"/>
      <c r="E44" s="13"/>
      <c r="F44" s="13"/>
      <c r="G44" s="13"/>
      <c r="H44" s="13"/>
      <c r="I44" s="13"/>
      <c r="J44" s="13"/>
      <c r="K44" s="13"/>
      <c r="L44" s="13"/>
      <c r="M44" s="13"/>
      <c r="N44" s="13"/>
      <c r="O44" s="9"/>
      <c r="P44" s="13"/>
      <c r="Q44" s="9"/>
      <c r="R44" s="9"/>
      <c r="S44" s="9"/>
      <c r="T44" s="9"/>
      <c r="U44" s="9"/>
      <c r="V44" s="9"/>
      <c r="W44" s="9"/>
      <c r="X44" s="9"/>
      <c r="Y44" s="9"/>
      <c r="Z44" s="9"/>
      <c r="AA44" s="9"/>
      <c r="AB44" s="9"/>
      <c r="AC44" s="9"/>
      <c r="AD44" s="9"/>
    </row>
    <row r="45">
      <c r="A45" s="23" t="s">
        <v>59</v>
      </c>
      <c r="B45" s="13"/>
      <c r="C45" s="13"/>
      <c r="D45" s="13"/>
      <c r="E45" s="13"/>
      <c r="F45" s="13"/>
      <c r="G45" s="13"/>
      <c r="H45" s="13"/>
      <c r="I45" s="13"/>
      <c r="J45" s="13"/>
      <c r="K45" s="13"/>
      <c r="L45" s="13"/>
      <c r="M45" s="13"/>
      <c r="N45" s="13"/>
      <c r="O45" s="9"/>
      <c r="P45" s="13"/>
      <c r="Q45" s="9"/>
      <c r="R45" s="9"/>
      <c r="S45" s="9"/>
      <c r="T45" s="9"/>
      <c r="U45" s="9"/>
      <c r="V45" s="9"/>
      <c r="W45" s="9"/>
      <c r="X45" s="9"/>
      <c r="Y45" s="9"/>
      <c r="Z45" s="9"/>
      <c r="AA45" s="9"/>
      <c r="AB45" s="9"/>
      <c r="AC45" s="9"/>
      <c r="AD45" s="9"/>
    </row>
    <row r="46">
      <c r="A46" s="38" t="s">
        <v>118</v>
      </c>
      <c r="B46" s="5"/>
      <c r="C46" s="12"/>
      <c r="D46" s="12"/>
      <c r="E46" s="12"/>
      <c r="F46" s="12"/>
      <c r="G46" s="12"/>
      <c r="H46" s="12"/>
      <c r="I46" s="12"/>
      <c r="J46" s="12"/>
      <c r="K46" s="12"/>
      <c r="L46" s="12"/>
      <c r="M46" s="12"/>
      <c r="N46" s="12"/>
      <c r="O46" s="24"/>
      <c r="P46" s="12"/>
      <c r="Q46" s="24"/>
      <c r="R46" s="24"/>
      <c r="S46" s="24"/>
      <c r="T46" s="24"/>
      <c r="U46" s="24"/>
      <c r="V46" s="24"/>
      <c r="W46" s="24"/>
      <c r="X46" s="24"/>
      <c r="Y46" s="24"/>
      <c r="Z46" s="24"/>
      <c r="AA46" s="24"/>
      <c r="AB46" s="24"/>
      <c r="AC46" s="24"/>
      <c r="AD46" s="24"/>
    </row>
    <row r="47">
      <c r="A47" s="35" t="s">
        <v>61</v>
      </c>
      <c r="B47" s="2"/>
      <c r="C47" s="13"/>
      <c r="D47" s="13"/>
      <c r="E47" s="13"/>
      <c r="F47" s="13"/>
      <c r="G47" s="13"/>
      <c r="H47" s="13"/>
      <c r="I47" s="13"/>
      <c r="J47" s="13"/>
      <c r="K47" s="13"/>
      <c r="L47" s="13"/>
      <c r="M47" s="13"/>
      <c r="N47" s="13"/>
      <c r="O47" s="9"/>
      <c r="P47" s="13"/>
      <c r="Q47" s="9"/>
      <c r="R47" s="9"/>
      <c r="S47" s="9"/>
      <c r="T47" s="9"/>
      <c r="U47" s="9"/>
      <c r="V47" s="9"/>
      <c r="W47" s="9"/>
      <c r="X47" s="9"/>
      <c r="Y47" s="9"/>
      <c r="Z47" s="9"/>
      <c r="AA47" s="9"/>
      <c r="AB47" s="9"/>
      <c r="AC47" s="9"/>
      <c r="AD47" s="9"/>
    </row>
    <row r="48">
      <c r="A48" s="39">
        <f>B17</f>
        <v>1.66506809</v>
      </c>
      <c r="B48" s="40" t="s">
        <v>21</v>
      </c>
      <c r="C48" s="41"/>
      <c r="D48" s="39"/>
      <c r="E48" s="42">
        <f>G17</f>
        <v>0.9753194207</v>
      </c>
      <c r="F48" s="43" t="s">
        <v>49</v>
      </c>
      <c r="G48" s="41"/>
      <c r="H48" s="41"/>
      <c r="I48" s="39"/>
      <c r="J48" s="39"/>
      <c r="K48" s="39"/>
      <c r="L48" s="44"/>
      <c r="M48" s="44"/>
      <c r="N48" s="44"/>
      <c r="O48" s="44"/>
      <c r="P48" s="44"/>
      <c r="Q48" s="44"/>
      <c r="R48" s="44"/>
      <c r="S48" s="44"/>
      <c r="T48" s="44"/>
      <c r="U48" s="44"/>
      <c r="V48" s="44"/>
      <c r="W48" s="44"/>
      <c r="X48" s="44"/>
      <c r="Y48" s="44"/>
      <c r="Z48" s="44"/>
      <c r="AA48" s="44"/>
      <c r="AB48" s="44"/>
    </row>
    <row r="49">
      <c r="A49" s="45" t="s">
        <v>111</v>
      </c>
      <c r="B49" s="46"/>
      <c r="C49" s="46"/>
      <c r="D49" s="46"/>
      <c r="E49" s="46"/>
      <c r="F49" s="46"/>
      <c r="G49" s="46"/>
      <c r="H49" s="46"/>
      <c r="I49" s="46"/>
      <c r="J49" s="46"/>
      <c r="K49" s="46"/>
      <c r="L49" s="46"/>
      <c r="M49" s="46"/>
      <c r="N49" s="9"/>
      <c r="O49" s="9"/>
      <c r="P49" s="9"/>
      <c r="Q49" s="9"/>
      <c r="R49" s="9"/>
      <c r="S49" s="9"/>
      <c r="T49" s="9"/>
      <c r="U49" s="9"/>
      <c r="V49" s="9"/>
      <c r="W49" s="9"/>
      <c r="X49" s="9"/>
      <c r="Y49" s="9"/>
      <c r="Z49" s="9"/>
      <c r="AA49" s="9"/>
      <c r="AB49" s="9"/>
      <c r="AC49" s="9"/>
      <c r="AD49" s="9"/>
    </row>
    <row r="50">
      <c r="A50" s="23" t="s">
        <v>63</v>
      </c>
      <c r="B50" s="46"/>
      <c r="C50" s="46"/>
      <c r="D50" s="46"/>
      <c r="E50" s="46"/>
      <c r="F50" s="46"/>
      <c r="G50" s="46"/>
      <c r="H50" s="46"/>
      <c r="I50" s="46"/>
      <c r="J50" s="46"/>
      <c r="K50" s="46"/>
      <c r="L50" s="46"/>
      <c r="M50" s="46"/>
      <c r="N50" s="9"/>
      <c r="O50" s="9"/>
      <c r="P50" s="9"/>
      <c r="Q50" s="9"/>
      <c r="R50" s="9"/>
      <c r="S50" s="9"/>
      <c r="T50" s="9"/>
      <c r="U50" s="9"/>
      <c r="V50" s="9"/>
      <c r="W50" s="9"/>
      <c r="X50" s="9"/>
      <c r="Y50" s="9"/>
      <c r="Z50" s="9"/>
      <c r="AA50" s="9"/>
      <c r="AB50" s="9"/>
      <c r="AC50" s="9"/>
      <c r="AD50" s="9"/>
    </row>
    <row r="51">
      <c r="A51" s="47" t="s">
        <v>64</v>
      </c>
      <c r="B51" s="48"/>
      <c r="C51" s="48"/>
      <c r="D51" s="48"/>
      <c r="E51" s="48"/>
      <c r="F51" s="48"/>
      <c r="G51" s="48"/>
      <c r="H51" s="48"/>
      <c r="I51" s="48"/>
      <c r="J51" s="48"/>
      <c r="K51" s="48"/>
      <c r="L51" s="48"/>
      <c r="M51" s="48"/>
      <c r="N51" s="24"/>
      <c r="O51" s="24"/>
      <c r="P51" s="24"/>
      <c r="Q51" s="24"/>
      <c r="R51" s="24"/>
      <c r="S51" s="24"/>
      <c r="T51" s="24"/>
      <c r="U51" s="24"/>
      <c r="V51" s="24"/>
      <c r="W51" s="24"/>
      <c r="X51" s="24"/>
      <c r="Y51" s="24"/>
      <c r="Z51" s="24"/>
      <c r="AA51" s="24"/>
      <c r="AB51" s="24"/>
      <c r="AC51" s="24"/>
      <c r="AD51" s="24"/>
    </row>
    <row r="52">
      <c r="A52" s="49"/>
      <c r="B52" s="49"/>
      <c r="C52" s="49"/>
      <c r="D52" s="49"/>
      <c r="E52" s="49"/>
      <c r="F52" s="49"/>
      <c r="G52" s="49"/>
      <c r="H52" s="49"/>
      <c r="I52" s="49"/>
      <c r="J52" s="49"/>
      <c r="K52" s="49"/>
      <c r="L52" s="49"/>
      <c r="M52" s="49"/>
      <c r="N52" s="9"/>
      <c r="O52" s="9"/>
      <c r="P52" s="9"/>
      <c r="Q52" s="9"/>
      <c r="R52" s="9"/>
      <c r="S52" s="9"/>
      <c r="T52" s="9"/>
      <c r="U52" s="9"/>
      <c r="V52" s="9"/>
      <c r="W52" s="9"/>
      <c r="X52" s="9"/>
      <c r="Y52" s="9"/>
      <c r="Z52" s="9"/>
      <c r="AA52" s="9"/>
      <c r="AB52" s="9"/>
      <c r="AC52" s="9"/>
      <c r="AD52" s="9"/>
    </row>
    <row r="53">
      <c r="A53" s="6"/>
      <c r="B53" s="46"/>
      <c r="C53" s="46"/>
      <c r="D53" s="46"/>
      <c r="E53" s="46"/>
      <c r="F53" s="46"/>
      <c r="G53" s="46"/>
      <c r="H53" s="46"/>
      <c r="I53" s="46"/>
      <c r="J53" s="46"/>
      <c r="K53" s="46"/>
      <c r="L53" s="46"/>
      <c r="M53" s="46"/>
      <c r="N53" s="9"/>
      <c r="O53" s="9"/>
      <c r="P53" s="9"/>
      <c r="Q53" s="9"/>
      <c r="R53" s="9"/>
      <c r="S53" s="9"/>
      <c r="T53" s="9"/>
      <c r="U53" s="9"/>
      <c r="V53" s="9"/>
      <c r="W53" s="9"/>
      <c r="X53" s="9"/>
      <c r="Y53" s="9"/>
      <c r="Z53" s="9"/>
      <c r="AA53" s="9"/>
      <c r="AB53" s="9"/>
      <c r="AC53" s="9"/>
      <c r="AD53" s="9"/>
    </row>
    <row r="54">
      <c r="A54" s="3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row>
    <row r="55">
      <c r="A55" s="34"/>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c r="A56" s="34"/>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row>
    <row r="57">
      <c r="A57" s="34"/>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row>
    <row r="58">
      <c r="A58" s="34"/>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row>
    <row r="59">
      <c r="A59" s="34"/>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row>
    <row r="60">
      <c r="A60" s="34"/>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row>
    <row r="20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row>
    <row r="2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row>
    <row r="203">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row>
    <row r="204">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row>
    <row r="20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row>
    <row r="206">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row>
    <row r="207">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row>
    <row r="208">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row>
    <row r="209">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row>
    <row r="210">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row>
    <row r="21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row>
    <row r="21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row>
    <row r="213">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row>
    <row r="214">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row>
    <row r="21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row>
    <row r="216">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row>
    <row r="217">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row>
    <row r="218">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row>
    <row r="219">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row>
    <row r="220">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row>
    <row r="22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row>
    <row r="22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row>
    <row r="223">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row>
    <row r="224">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row>
    <row r="2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row>
    <row r="226">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row>
    <row r="227">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row>
    <row r="228">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row>
    <row r="229">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row>
    <row r="230">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row>
    <row r="23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row>
    <row r="23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row>
    <row r="233">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row>
    <row r="234">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row>
    <row r="23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row>
    <row r="23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row>
    <row r="237">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row>
    <row r="238">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row>
    <row r="239">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row>
    <row r="240">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row>
    <row r="24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row>
    <row r="24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row>
    <row r="243">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row>
    <row r="244">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row>
    <row r="24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row>
    <row r="24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row>
    <row r="247">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row>
    <row r="248">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row>
    <row r="249">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row>
    <row r="250">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row>
    <row r="25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row>
    <row r="25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row>
    <row r="253">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row>
    <row r="254">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row>
    <row r="25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row>
    <row r="256">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row>
    <row r="257">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row>
    <row r="258">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row>
    <row r="259">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row>
    <row r="260">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row>
    <row r="26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row>
    <row r="26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row>
    <row r="263">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row>
    <row r="264">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row>
    <row r="26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row>
    <row r="266">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row>
    <row r="267">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row>
    <row r="268">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row>
    <row r="269">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row>
    <row r="270">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row>
    <row r="27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row>
    <row r="27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row>
    <row r="273">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row>
    <row r="274">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row>
    <row r="27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row>
    <row r="276">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row>
    <row r="277">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row>
    <row r="278">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row>
    <row r="279">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row>
    <row r="280">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row>
    <row r="28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row>
    <row r="28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row>
    <row r="283">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row>
    <row r="284">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row>
    <row r="28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row>
    <row r="286">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row>
    <row r="287">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row>
    <row r="288">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row>
    <row r="289">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row>
    <row r="290">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row>
    <row r="29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row>
    <row r="29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row>
    <row r="293">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row>
    <row r="294">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row>
    <row r="29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row>
    <row r="296">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row>
    <row r="297">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row>
    <row r="298">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row>
    <row r="299">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row>
    <row r="300">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row>
    <row r="30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row>
    <row r="3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row>
    <row r="303">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row>
    <row r="304">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row>
    <row r="30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row>
    <row r="306">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row>
    <row r="307">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row>
    <row r="308">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row>
    <row r="309">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row>
    <row r="310">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row>
    <row r="31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row>
    <row r="31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row>
    <row r="313">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row>
    <row r="314">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row>
    <row r="31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row>
    <row r="316">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row>
    <row r="317">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row>
    <row r="318">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row>
    <row r="319">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row>
    <row r="320">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row>
    <row r="32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row>
    <row r="32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row>
    <row r="323">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row>
    <row r="324">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row>
    <row r="3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row>
    <row r="326">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row>
    <row r="327">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row>
    <row r="328">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row>
    <row r="329">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row>
    <row r="330">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row>
    <row r="33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row>
    <row r="33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row>
    <row r="333">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row>
    <row r="334">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row>
    <row r="33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row>
    <row r="336">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row>
    <row r="337">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row>
    <row r="338">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row>
    <row r="339">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row>
    <row r="340">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row>
    <row r="34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row>
    <row r="34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row>
    <row r="343">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row>
    <row r="344">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row>
    <row r="34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row>
    <row r="346">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row>
    <row r="347">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row>
    <row r="348">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row>
    <row r="349">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row>
    <row r="350">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row>
    <row r="35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row>
    <row r="35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row>
    <row r="353">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row>
    <row r="354">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row>
    <row r="35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row>
    <row r="356">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row>
    <row r="357">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row>
    <row r="358">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row>
    <row r="359">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row>
    <row r="360">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row>
    <row r="36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row>
    <row r="36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row>
    <row r="363">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row>
    <row r="364">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row>
    <row r="36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row>
    <row r="366">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row>
    <row r="367">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row>
    <row r="368">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row>
    <row r="369">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row>
    <row r="370">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row>
    <row r="37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row>
    <row r="37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row>
    <row r="373">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row>
    <row r="374">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row>
    <row r="37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row>
    <row r="376">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row>
    <row r="377">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row>
    <row r="378">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row>
    <row r="379">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row>
    <row r="380">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row>
    <row r="38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row>
    <row r="38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row>
    <row r="383">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row>
    <row r="384">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row>
    <row r="38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row>
    <row r="386">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row>
    <row r="387">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row>
    <row r="388">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row>
    <row r="389">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row>
    <row r="390">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row>
    <row r="39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row>
    <row r="39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row>
    <row r="393">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row>
    <row r="394">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row>
    <row r="39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row>
    <row r="396">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row>
    <row r="397">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row>
    <row r="398">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row>
    <row r="399">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row>
    <row r="400">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row>
    <row r="40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row>
    <row r="4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row>
    <row r="403">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row>
    <row r="404">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row>
    <row r="40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row>
    <row r="406">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row>
    <row r="407">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row>
    <row r="408">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row>
    <row r="409">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row>
    <row r="410">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row>
    <row r="41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row>
    <row r="41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row>
    <row r="413">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row>
    <row r="414">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row>
    <row r="41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row>
    <row r="416">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row>
    <row r="417">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row>
    <row r="418">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row>
    <row r="419">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row>
    <row r="420">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row>
    <row r="42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row>
    <row r="42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row>
    <row r="423">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row>
    <row r="424">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row>
    <row r="4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row>
    <row r="426">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row>
    <row r="427">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row>
    <row r="428">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row>
    <row r="429">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row>
    <row r="430">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row>
    <row r="43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row>
    <row r="43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row>
    <row r="433">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row>
    <row r="434">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row>
    <row r="43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row>
    <row r="436">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row>
    <row r="437">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row>
    <row r="438">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row>
    <row r="439">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row>
    <row r="440">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row>
    <row r="44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row>
    <row r="44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row>
    <row r="443">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row>
    <row r="444">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row>
    <row r="44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row>
    <row r="446">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row>
    <row r="447">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row>
    <row r="448">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row>
    <row r="449">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row>
    <row r="450">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row>
    <row r="45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row>
    <row r="45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row>
    <row r="453">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row>
    <row r="454">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row>
    <row r="45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row>
    <row r="456">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row>
    <row r="457">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row>
    <row r="458">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row>
    <row r="459">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row>
    <row r="460">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row>
    <row r="46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row>
    <row r="46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row>
    <row r="463">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row>
    <row r="464">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row>
    <row r="46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row>
    <row r="466">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row>
    <row r="467">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row>
    <row r="468">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row>
    <row r="469">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row>
    <row r="470">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row>
    <row r="47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row>
    <row r="47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row>
    <row r="473">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row>
    <row r="474">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row>
    <row r="47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row>
    <row r="476">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row>
    <row r="477">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row>
    <row r="478">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row>
    <row r="479">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row>
    <row r="480">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row>
    <row r="48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row>
    <row r="48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row>
    <row r="483">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row>
    <row r="484">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row>
    <row r="48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row>
    <row r="486">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row>
    <row r="487">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row>
    <row r="488">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row>
    <row r="489">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row>
    <row r="490">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row>
    <row r="49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row>
    <row r="49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row>
    <row r="493">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row>
    <row r="494">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row>
    <row r="49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row>
    <row r="496">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row>
    <row r="497">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row>
    <row r="498">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row>
    <row r="499">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row>
    <row r="500">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row>
    <row r="50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row>
    <row r="5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row>
    <row r="503">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row>
    <row r="504">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row>
    <row r="50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row>
    <row r="506">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row>
    <row r="507">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row>
    <row r="508">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row>
    <row r="509">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row>
    <row r="510">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row>
    <row r="51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row>
    <row r="51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row>
    <row r="513">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row>
    <row r="514">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row>
    <row r="51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row>
    <row r="516">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row>
    <row r="517">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row>
    <row r="518">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row>
    <row r="519">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row>
    <row r="520">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row>
    <row r="52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row>
    <row r="52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row>
    <row r="523">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row>
    <row r="524">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row>
    <row r="5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row>
    <row r="526">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row>
    <row r="527">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row>
    <row r="528">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row>
    <row r="529">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row>
    <row r="530">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row>
    <row r="53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row>
    <row r="53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row>
    <row r="533">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row>
    <row r="534">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row>
    <row r="53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row>
    <row r="536">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row>
    <row r="537">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row>
    <row r="538">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row>
    <row r="539">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row>
    <row r="540">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row>
    <row r="54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row>
    <row r="54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row>
    <row r="543">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row>
    <row r="544">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row>
    <row r="54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row>
    <row r="546">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row>
    <row r="547">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row>
    <row r="548">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row>
    <row r="549">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row>
    <row r="550">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row>
    <row r="55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row>
    <row r="55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row>
    <row r="553">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row>
    <row r="554">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row>
    <row r="55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row>
    <row r="556">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row>
    <row r="557">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row>
    <row r="558">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row>
    <row r="559">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row>
    <row r="560">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row>
    <row r="56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row>
    <row r="56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row>
    <row r="563">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row>
    <row r="564">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row>
    <row r="56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row>
    <row r="566">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row>
    <row r="567">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row>
    <row r="568">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row>
    <row r="569">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row>
    <row r="570">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row>
    <row r="57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row>
    <row r="57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row>
    <row r="573">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row>
    <row r="574">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row>
    <row r="57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row>
    <row r="576">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row>
    <row r="577">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row>
    <row r="578">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row>
    <row r="579">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row>
    <row r="580">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row>
    <row r="58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row>
    <row r="58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row>
    <row r="583">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row>
    <row r="584">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row>
    <row r="58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row>
    <row r="586">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row>
    <row r="587">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row>
    <row r="588">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row>
    <row r="589">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row>
    <row r="590">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row>
    <row r="59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row>
    <row r="59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row>
    <row r="593">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row>
    <row r="594">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row>
    <row r="59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row>
    <row r="596">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row>
    <row r="597">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row>
    <row r="598">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row>
    <row r="599">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row>
    <row r="600">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row>
    <row r="60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row>
    <row r="6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row>
    <row r="603">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row>
    <row r="604">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row>
    <row r="60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row>
    <row r="606">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row>
    <row r="607">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row>
    <row r="608">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row>
    <row r="609">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row>
    <row r="610">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row>
    <row r="61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row>
    <row r="61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row>
    <row r="613">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row>
    <row r="614">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row>
    <row r="61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row>
    <row r="616">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row>
    <row r="617">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row>
    <row r="618">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row>
    <row r="619">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row>
    <row r="620">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row>
    <row r="62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row>
    <row r="62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row>
    <row r="623">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row>
    <row r="624">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row>
    <row r="6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row>
    <row r="626">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row>
    <row r="627">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row>
    <row r="628">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row>
    <row r="629">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row>
    <row r="630">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row>
    <row r="63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row>
    <row r="63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row>
    <row r="633">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row>
    <row r="634">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row>
    <row r="63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row>
    <row r="636">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row>
    <row r="637">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row>
    <row r="638">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row>
    <row r="639">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row>
    <row r="640">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row>
    <row r="64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row>
    <row r="64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row>
    <row r="643">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row>
    <row r="644">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row>
    <row r="64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row>
    <row r="646">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row>
    <row r="647">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row>
    <row r="648">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row>
    <row r="649">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row>
    <row r="650">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row>
    <row r="65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row>
    <row r="65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row>
    <row r="653">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row>
    <row r="654">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row>
    <row r="65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row>
    <row r="656">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row>
    <row r="657">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row>
    <row r="658">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row>
    <row r="659">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row>
    <row r="660">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row>
    <row r="66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row>
    <row r="66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row>
    <row r="663">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row>
    <row r="664">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row>
    <row r="66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row>
    <row r="666">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row>
    <row r="667">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row>
    <row r="668">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row>
    <row r="669">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row>
    <row r="670">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row>
    <row r="67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row>
    <row r="67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row>
    <row r="673">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row>
    <row r="674">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row>
    <row r="67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row>
    <row r="676">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row>
    <row r="677">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row>
    <row r="678">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row>
    <row r="679">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row>
    <row r="680">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row>
    <row r="68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row>
    <row r="68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row>
    <row r="683">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row>
    <row r="684">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row>
    <row r="68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row>
    <row r="686">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row>
    <row r="687">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row>
    <row r="688">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row>
    <row r="689">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row>
    <row r="690">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row>
    <row r="69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row>
    <row r="69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row>
    <row r="693">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row>
    <row r="694">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row>
    <row r="69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row>
    <row r="696">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row>
    <row r="697">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row>
    <row r="698">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row>
    <row r="699">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row>
    <row r="700">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row>
    <row r="70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row>
    <row r="7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row>
    <row r="703">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row>
    <row r="704">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row>
    <row r="70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row>
    <row r="706">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row>
    <row r="707">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row>
    <row r="708">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row>
    <row r="709">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row>
    <row r="710">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row>
    <row r="71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row>
    <row r="71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row>
    <row r="713">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row>
    <row r="714">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row>
    <row r="71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row>
    <row r="716">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row>
    <row r="717">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row>
    <row r="718">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row>
    <row r="719">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row>
    <row r="720">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row>
    <row r="72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row>
    <row r="72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row>
    <row r="723">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row>
    <row r="724">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row>
    <row r="7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row>
    <row r="726">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row>
    <row r="727">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row>
    <row r="728">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row>
    <row r="729">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row>
    <row r="730">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row>
    <row r="73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row>
    <row r="73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row>
    <row r="733">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row>
    <row r="734">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row>
    <row r="73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row>
    <row r="736">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row>
    <row r="737">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row>
    <row r="738">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row>
    <row r="739">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row>
    <row r="740">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row>
    <row r="74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row>
    <row r="74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row>
    <row r="743">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row>
    <row r="744">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row>
    <row r="74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row>
    <row r="746">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row>
    <row r="747">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row>
    <row r="748">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row>
    <row r="749">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row>
    <row r="750">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row>
    <row r="75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row>
    <row r="75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row>
    <row r="753">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row>
    <row r="754">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row>
    <row r="75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row>
    <row r="756">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row>
    <row r="757">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row>
    <row r="758">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row>
    <row r="759">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row>
    <row r="760">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row>
    <row r="76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row>
    <row r="76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row>
    <row r="763">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row>
    <row r="764">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row>
    <row r="76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row>
    <row r="766">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row>
    <row r="767">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row>
    <row r="768">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row>
    <row r="769">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row>
    <row r="770">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row>
    <row r="77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row>
    <row r="77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row>
    <row r="773">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row>
    <row r="774">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row>
    <row r="77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row>
    <row r="776">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row>
    <row r="777">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row>
    <row r="778">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row>
    <row r="779">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row>
    <row r="780">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row>
    <row r="78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row>
    <row r="78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row>
    <row r="783">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row>
    <row r="784">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row>
    <row r="78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row>
    <row r="786">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row>
    <row r="787">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row>
    <row r="788">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row>
    <row r="789">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row>
    <row r="790">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row>
    <row r="79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row>
    <row r="79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row>
    <row r="793">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row>
    <row r="794">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row>
    <row r="79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row>
    <row r="796">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row>
    <row r="797">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row>
    <row r="798">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row>
    <row r="799">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row>
    <row r="800">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row>
    <row r="80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row>
    <row r="8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row>
    <row r="803">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row>
    <row r="804">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row>
    <row r="80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row>
    <row r="806">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row>
    <row r="807">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row>
    <row r="808">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row>
    <row r="809">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row>
    <row r="810">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row>
    <row r="81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row>
    <row r="81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row>
    <row r="813">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row>
    <row r="814">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row>
    <row r="81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row>
    <row r="816">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row>
    <row r="817">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row>
    <row r="818">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row>
    <row r="819">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row>
    <row r="820">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row>
    <row r="82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row>
    <row r="82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row>
    <row r="823">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row>
    <row r="824">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row>
    <row r="8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row>
    <row r="826">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row>
    <row r="827">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row>
    <row r="828">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row>
    <row r="829">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row>
    <row r="830">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row>
    <row r="83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row>
    <row r="83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row>
    <row r="833">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row>
    <row r="834">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row>
    <row r="83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row>
    <row r="836">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row>
    <row r="837">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row>
    <row r="838">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row>
    <row r="839">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row>
    <row r="840">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row>
    <row r="84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row>
    <row r="84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row>
    <row r="843">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row>
    <row r="844">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row>
    <row r="84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row>
    <row r="846">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row>
    <row r="847">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row>
    <row r="848">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row>
    <row r="849">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row>
    <row r="850">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row>
    <row r="85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row>
    <row r="85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row>
    <row r="853">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row>
    <row r="854">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row>
    <row r="85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row>
    <row r="856">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row>
    <row r="857">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row>
    <row r="858">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row>
    <row r="859">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row>
    <row r="860">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row>
    <row r="86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row>
    <row r="86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row>
    <row r="863">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row>
    <row r="864">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row>
    <row r="86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row>
    <row r="866">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row>
    <row r="867">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row>
    <row r="868">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row>
    <row r="869">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row>
    <row r="870">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row>
    <row r="87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row>
    <row r="87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row>
    <row r="873">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row>
    <row r="874">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row>
    <row r="87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row>
    <row r="876">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row>
    <row r="877">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row>
    <row r="878">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row>
    <row r="879">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row>
    <row r="880">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row>
    <row r="88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row>
    <row r="88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row>
    <row r="883">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row>
    <row r="884">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row>
    <row r="88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row>
    <row r="886">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row>
    <row r="887">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row>
    <row r="888">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row>
    <row r="889">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row>
    <row r="890">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row>
    <row r="89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row>
    <row r="89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row>
    <row r="893">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row>
    <row r="894">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row>
    <row r="89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row>
    <row r="896">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row>
    <row r="897">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row>
    <row r="898">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row>
    <row r="899">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row>
    <row r="900">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row>
    <row r="90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row>
    <row r="9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row>
    <row r="903">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row>
    <row r="904">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row>
    <row r="90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row>
    <row r="906">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row>
    <row r="907">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row>
    <row r="908">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row>
    <row r="909">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row>
    <row r="910">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row>
    <row r="91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row>
    <row r="91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row>
    <row r="913">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row>
    <row r="914">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row>
    <row r="91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row>
    <row r="916">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row>
    <row r="917">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row>
    <row r="918">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row>
    <row r="919">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row>
    <row r="920">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row>
    <row r="92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row>
    <row r="92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row>
    <row r="923">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row>
    <row r="924">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row>
    <row r="9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row>
    <row r="926">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row>
    <row r="927">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row>
    <row r="928">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row>
    <row r="929">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row>
    <row r="930">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row>
    <row r="93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row>
    <row r="93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row>
    <row r="933">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row>
    <row r="934">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row>
    <row r="93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row>
    <row r="936">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row>
    <row r="937">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row>
    <row r="938">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row>
    <row r="939">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row>
    <row r="940">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row>
    <row r="94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row>
    <row r="94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row>
    <row r="943">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row>
    <row r="944">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row>
    <row r="94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row>
    <row r="946">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row>
    <row r="947">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row>
    <row r="948">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row>
    <row r="949">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row>
    <row r="950">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row>
    <row r="95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row>
    <row r="95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row>
    <row r="953">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row>
    <row r="954">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row>
    <row r="95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row>
    <row r="956">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row>
    <row r="957">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row>
    <row r="958">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row>
    <row r="959">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row>
    <row r="960">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row>
    <row r="96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row>
    <row r="96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row>
    <row r="963">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row>
    <row r="964">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row>
    <row r="96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row>
    <row r="966">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row>
    <row r="967">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row>
    <row r="968">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row>
    <row r="969">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row>
    <row r="970">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row>
    <row r="97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row>
    <row r="97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row>
    <row r="973">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row>
    <row r="974">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row>
    <row r="97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row>
    <row r="976">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row>
    <row r="977">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row>
    <row r="978">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row>
    <row r="979">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row>
    <row r="980">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row>
    <row r="98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row>
    <row r="98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row>
    <row r="983">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row>
    <row r="984">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row>
    <row r="98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row>
    <row r="986">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row>
    <row r="987">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row>
    <row r="988">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row>
    <row r="989">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row>
    <row r="990">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row>
    <row r="99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row>
    <row r="99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row>
    <row r="993">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row>
    <row r="994">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row>
    <row r="99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row>
    <row r="996">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row>
    <row r="997">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row>
    <row r="998">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row>
    <row r="999">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row>
    <row r="1000">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row>
    <row r="1001">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row>
    <row r="10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row>
    <row r="1003">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row>
    <row r="1004">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c r="AD1004" s="9"/>
    </row>
    <row r="1005">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c r="AD1005" s="9"/>
    </row>
    <row r="1006">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row>
    <row r="1007">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row>
    <row r="1008">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row>
    <row r="1009">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row>
    <row r="1010">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3.0"/>
  </cols>
  <sheetData>
    <row r="1">
      <c r="A1" s="28" t="s">
        <v>31</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c r="A2" s="10" t="s">
        <v>119</v>
      </c>
      <c r="B2" s="9"/>
      <c r="C2" s="9"/>
      <c r="D2" s="10"/>
      <c r="E2" s="11"/>
      <c r="F2" s="10"/>
      <c r="G2" s="11"/>
      <c r="H2" s="10"/>
      <c r="I2" s="10"/>
      <c r="J2" s="10"/>
      <c r="K2" s="9"/>
      <c r="L2" s="9"/>
      <c r="M2" s="9"/>
      <c r="N2" s="9"/>
      <c r="O2" s="9"/>
      <c r="P2" s="9"/>
      <c r="Q2" s="9"/>
      <c r="R2" s="9"/>
      <c r="S2" s="9"/>
      <c r="T2" s="9"/>
      <c r="U2" s="9"/>
      <c r="V2" s="9"/>
      <c r="W2" s="9"/>
      <c r="X2" s="9"/>
      <c r="Y2" s="9"/>
      <c r="Z2" s="9"/>
      <c r="AA2" s="9"/>
      <c r="AB2" s="9"/>
      <c r="AC2" s="9"/>
      <c r="AD2" s="9"/>
    </row>
    <row r="3">
      <c r="A3" s="6" t="s">
        <v>100</v>
      </c>
      <c r="B3" s="9"/>
      <c r="C3" s="6" t="s">
        <v>4</v>
      </c>
      <c r="D3" s="7" t="s">
        <v>33</v>
      </c>
      <c r="E3" s="3">
        <v>0.014</v>
      </c>
      <c r="F3" s="7" t="s">
        <v>101</v>
      </c>
      <c r="G3" s="3">
        <v>1.0</v>
      </c>
      <c r="H3" s="10"/>
      <c r="I3" s="10"/>
      <c r="J3" s="10"/>
      <c r="K3" s="9"/>
      <c r="L3" s="9"/>
      <c r="M3" s="9"/>
      <c r="N3" s="9"/>
      <c r="O3" s="9"/>
      <c r="P3" s="9"/>
      <c r="Q3" s="9"/>
      <c r="R3" s="9"/>
      <c r="S3" s="9"/>
      <c r="T3" s="9"/>
      <c r="U3" s="9"/>
      <c r="V3" s="9"/>
      <c r="W3" s="9"/>
      <c r="X3" s="9"/>
      <c r="Y3" s="9"/>
      <c r="Z3" s="9"/>
      <c r="AA3" s="9"/>
      <c r="AB3" s="9"/>
      <c r="AC3" s="9"/>
      <c r="AD3" s="9"/>
    </row>
    <row r="4">
      <c r="A4" s="7" t="s">
        <v>102</v>
      </c>
      <c r="B4" s="9"/>
      <c r="C4" s="9"/>
      <c r="D4" s="7" t="s">
        <v>103</v>
      </c>
      <c r="E4" s="3">
        <v>27.0</v>
      </c>
      <c r="F4" s="7" t="s">
        <v>37</v>
      </c>
      <c r="G4" s="3">
        <v>1.0</v>
      </c>
      <c r="H4" s="10"/>
      <c r="I4" s="10"/>
      <c r="J4" s="10"/>
      <c r="K4" s="9"/>
      <c r="L4" s="9"/>
      <c r="M4" s="9"/>
      <c r="N4" s="9"/>
      <c r="O4" s="9"/>
      <c r="P4" s="9"/>
      <c r="Q4" s="9"/>
      <c r="R4" s="9"/>
      <c r="S4" s="9"/>
      <c r="T4" s="9"/>
      <c r="U4" s="9"/>
      <c r="V4" s="9"/>
      <c r="W4" s="9"/>
      <c r="X4" s="9"/>
      <c r="Y4" s="9"/>
      <c r="Z4" s="9"/>
      <c r="AA4" s="9"/>
      <c r="AB4" s="9"/>
      <c r="AC4" s="9"/>
      <c r="AD4" s="9"/>
    </row>
    <row r="5">
      <c r="A5" s="6" t="s">
        <v>38</v>
      </c>
      <c r="B5" s="9"/>
      <c r="C5" s="9"/>
      <c r="D5" s="10"/>
      <c r="E5" s="11"/>
      <c r="F5" s="10"/>
      <c r="G5" s="11"/>
      <c r="H5" s="10"/>
      <c r="I5" s="10"/>
      <c r="J5" s="10"/>
      <c r="K5" s="9"/>
      <c r="L5" s="9"/>
      <c r="M5" s="9"/>
      <c r="N5" s="9"/>
      <c r="O5" s="9"/>
      <c r="P5" s="9"/>
      <c r="Q5" s="9"/>
      <c r="R5" s="9"/>
      <c r="S5" s="9"/>
      <c r="T5" s="9"/>
      <c r="U5" s="9"/>
      <c r="V5" s="9"/>
      <c r="W5" s="9"/>
      <c r="X5" s="9"/>
      <c r="Y5" s="9"/>
      <c r="Z5" s="9"/>
      <c r="AA5" s="9"/>
      <c r="AB5" s="9"/>
      <c r="AC5" s="9"/>
      <c r="AD5" s="9"/>
    </row>
    <row r="6">
      <c r="A6" s="4" t="s">
        <v>104</v>
      </c>
      <c r="B6" s="9"/>
      <c r="C6" s="9"/>
      <c r="D6" s="10"/>
      <c r="E6" s="11"/>
      <c r="F6" s="10"/>
      <c r="G6" s="11"/>
      <c r="H6" s="10"/>
      <c r="I6" s="10"/>
      <c r="J6" s="10"/>
      <c r="K6" s="9"/>
      <c r="L6" s="9"/>
      <c r="M6" s="9"/>
      <c r="N6" s="9"/>
      <c r="O6" s="9"/>
      <c r="P6" s="9"/>
      <c r="Q6" s="9"/>
      <c r="R6" s="9"/>
      <c r="S6" s="9"/>
      <c r="T6" s="9"/>
      <c r="U6" s="9"/>
      <c r="V6" s="9"/>
      <c r="W6" s="9"/>
      <c r="X6" s="9"/>
      <c r="Y6" s="9"/>
      <c r="Z6" s="9"/>
      <c r="AA6" s="9"/>
      <c r="AB6" s="9"/>
      <c r="AC6" s="9"/>
      <c r="AD6" s="9"/>
    </row>
    <row r="7">
      <c r="A7" s="29" t="s">
        <v>40</v>
      </c>
      <c r="B7" s="13">
        <v>0.0</v>
      </c>
      <c r="C7" s="13">
        <v>1.0</v>
      </c>
      <c r="D7" s="13">
        <v>2.0</v>
      </c>
      <c r="E7" s="13">
        <v>3.0</v>
      </c>
      <c r="F7" s="13">
        <v>4.0</v>
      </c>
      <c r="G7" s="11">
        <v>5.0</v>
      </c>
      <c r="H7" s="13">
        <v>6.0</v>
      </c>
      <c r="I7" s="11">
        <v>7.0</v>
      </c>
      <c r="J7" s="13">
        <v>8.0</v>
      </c>
      <c r="K7" s="11">
        <v>9.0</v>
      </c>
      <c r="L7" s="13">
        <v>10.0</v>
      </c>
      <c r="M7" s="10">
        <v>11.0</v>
      </c>
      <c r="N7" s="10">
        <f t="shared" ref="N7:T7" si="1">M7+1</f>
        <v>12</v>
      </c>
      <c r="O7" s="10">
        <f t="shared" si="1"/>
        <v>13</v>
      </c>
      <c r="P7" s="10">
        <f t="shared" si="1"/>
        <v>14</v>
      </c>
      <c r="Q7" s="10">
        <f t="shared" si="1"/>
        <v>15</v>
      </c>
      <c r="R7" s="10">
        <f t="shared" si="1"/>
        <v>16</v>
      </c>
      <c r="S7" s="10">
        <f t="shared" si="1"/>
        <v>17</v>
      </c>
      <c r="T7" s="10">
        <f t="shared" si="1"/>
        <v>18</v>
      </c>
      <c r="U7" s="9"/>
      <c r="V7" s="9"/>
      <c r="W7" s="9"/>
      <c r="X7" s="9"/>
      <c r="Y7" s="9"/>
      <c r="Z7" s="9"/>
      <c r="AA7" s="9"/>
      <c r="AB7" s="9"/>
      <c r="AC7" s="9"/>
      <c r="AD7" s="9"/>
    </row>
    <row r="8">
      <c r="A8" s="6" t="s">
        <v>41</v>
      </c>
      <c r="B8" s="13">
        <f t="shared" ref="B8:T8" si="2">$E4-B9</f>
        <v>26</v>
      </c>
      <c r="C8" s="13">
        <f t="shared" si="2"/>
        <v>26</v>
      </c>
      <c r="D8" s="13">
        <f t="shared" si="2"/>
        <v>25</v>
      </c>
      <c r="E8" s="13">
        <f t="shared" si="2"/>
        <v>24</v>
      </c>
      <c r="F8" s="13">
        <f t="shared" si="2"/>
        <v>22</v>
      </c>
      <c r="G8" s="13">
        <f t="shared" si="2"/>
        <v>20</v>
      </c>
      <c r="H8" s="13">
        <f t="shared" si="2"/>
        <v>19</v>
      </c>
      <c r="I8" s="13">
        <f t="shared" si="2"/>
        <v>17</v>
      </c>
      <c r="J8" s="13">
        <f t="shared" si="2"/>
        <v>15</v>
      </c>
      <c r="K8" s="13">
        <f t="shared" si="2"/>
        <v>13</v>
      </c>
      <c r="L8" s="13">
        <f t="shared" si="2"/>
        <v>10</v>
      </c>
      <c r="M8" s="13">
        <f t="shared" si="2"/>
        <v>9</v>
      </c>
      <c r="N8" s="13">
        <f t="shared" si="2"/>
        <v>6</v>
      </c>
      <c r="O8" s="13">
        <f t="shared" si="2"/>
        <v>4</v>
      </c>
      <c r="P8" s="13">
        <f t="shared" si="2"/>
        <v>2</v>
      </c>
      <c r="Q8" s="13">
        <f t="shared" si="2"/>
        <v>2</v>
      </c>
      <c r="R8" s="13">
        <f t="shared" si="2"/>
        <v>2</v>
      </c>
      <c r="S8" s="13">
        <f t="shared" si="2"/>
        <v>1</v>
      </c>
      <c r="T8" s="13">
        <f t="shared" si="2"/>
        <v>0</v>
      </c>
      <c r="U8" s="9"/>
      <c r="V8" s="9"/>
      <c r="W8" s="9"/>
      <c r="X8" s="9"/>
      <c r="Y8" s="9"/>
      <c r="Z8" s="9"/>
      <c r="AA8" s="9"/>
      <c r="AB8" s="9"/>
      <c r="AC8" s="9"/>
      <c r="AD8" s="9"/>
    </row>
    <row r="9">
      <c r="A9" s="29" t="s">
        <v>42</v>
      </c>
      <c r="B9" s="3">
        <v>1.0</v>
      </c>
      <c r="C9" s="3">
        <v>1.0</v>
      </c>
      <c r="D9" s="3">
        <v>2.0</v>
      </c>
      <c r="E9" s="3">
        <v>3.0</v>
      </c>
      <c r="F9" s="3">
        <v>5.0</v>
      </c>
      <c r="G9" s="3">
        <v>7.0</v>
      </c>
      <c r="H9" s="3">
        <v>8.0</v>
      </c>
      <c r="I9" s="3">
        <v>10.0</v>
      </c>
      <c r="J9" s="3">
        <v>12.0</v>
      </c>
      <c r="K9" s="3">
        <v>14.0</v>
      </c>
      <c r="L9" s="3">
        <v>17.0</v>
      </c>
      <c r="M9" s="3">
        <v>18.0</v>
      </c>
      <c r="N9" s="3">
        <v>21.0</v>
      </c>
      <c r="O9" s="10">
        <v>23.0</v>
      </c>
      <c r="P9" s="10">
        <v>25.0</v>
      </c>
      <c r="Q9" s="10">
        <v>25.0</v>
      </c>
      <c r="R9" s="10">
        <v>25.0</v>
      </c>
      <c r="S9" s="10">
        <v>26.0</v>
      </c>
      <c r="T9" s="10">
        <v>27.0</v>
      </c>
      <c r="U9" s="9"/>
      <c r="V9" s="9"/>
      <c r="W9" s="9"/>
      <c r="X9" s="9"/>
      <c r="Y9" s="9"/>
      <c r="Z9" s="9"/>
      <c r="AA9" s="9"/>
      <c r="AB9" s="9"/>
      <c r="AC9" s="9"/>
      <c r="AD9" s="9"/>
    </row>
    <row r="10">
      <c r="A10" s="6" t="s">
        <v>43</v>
      </c>
      <c r="B10" s="13">
        <f t="shared" ref="B10:M10" si="3">C9-B9</f>
        <v>0</v>
      </c>
      <c r="C10" s="13">
        <f t="shared" si="3"/>
        <v>1</v>
      </c>
      <c r="D10" s="13">
        <f t="shared" si="3"/>
        <v>1</v>
      </c>
      <c r="E10" s="13">
        <f t="shared" si="3"/>
        <v>2</v>
      </c>
      <c r="F10" s="13">
        <f t="shared" si="3"/>
        <v>2</v>
      </c>
      <c r="G10" s="13">
        <f t="shared" si="3"/>
        <v>1</v>
      </c>
      <c r="H10" s="13">
        <f t="shared" si="3"/>
        <v>2</v>
      </c>
      <c r="I10" s="13">
        <f t="shared" si="3"/>
        <v>2</v>
      </c>
      <c r="J10" s="13">
        <f t="shared" si="3"/>
        <v>2</v>
      </c>
      <c r="K10" s="13">
        <f t="shared" si="3"/>
        <v>3</v>
      </c>
      <c r="L10" s="13">
        <f t="shared" si="3"/>
        <v>1</v>
      </c>
      <c r="M10" s="13">
        <f t="shared" si="3"/>
        <v>3</v>
      </c>
      <c r="N10" s="13">
        <f t="shared" ref="N10:T10" si="4">N9-M9</f>
        <v>3</v>
      </c>
      <c r="O10" s="13">
        <f t="shared" si="4"/>
        <v>2</v>
      </c>
      <c r="P10" s="13">
        <f t="shared" si="4"/>
        <v>2</v>
      </c>
      <c r="Q10" s="13">
        <f t="shared" si="4"/>
        <v>0</v>
      </c>
      <c r="R10" s="13">
        <f t="shared" si="4"/>
        <v>0</v>
      </c>
      <c r="S10" s="13">
        <f t="shared" si="4"/>
        <v>1</v>
      </c>
      <c r="T10" s="13">
        <f t="shared" si="4"/>
        <v>1</v>
      </c>
      <c r="U10" s="9"/>
      <c r="V10" s="9"/>
      <c r="W10" s="9"/>
      <c r="X10" s="9"/>
      <c r="Y10" s="9"/>
      <c r="Z10" s="9"/>
      <c r="AA10" s="9"/>
      <c r="AB10" s="9"/>
      <c r="AC10" s="9"/>
      <c r="AD10" s="9"/>
    </row>
    <row r="11">
      <c r="A11" s="16" t="s">
        <v>44</v>
      </c>
      <c r="B11" s="17">
        <f>B10/$G4</f>
        <v>0</v>
      </c>
      <c r="C11" s="17">
        <f t="shared" ref="C11:T11" si="5">average(B10:C10)/$G4</f>
        <v>0.5</v>
      </c>
      <c r="D11" s="17">
        <f t="shared" si="5"/>
        <v>1</v>
      </c>
      <c r="E11" s="17">
        <f t="shared" si="5"/>
        <v>1.5</v>
      </c>
      <c r="F11" s="17">
        <f t="shared" si="5"/>
        <v>2</v>
      </c>
      <c r="G11" s="17">
        <f t="shared" si="5"/>
        <v>1.5</v>
      </c>
      <c r="H11" s="17">
        <f t="shared" si="5"/>
        <v>1.5</v>
      </c>
      <c r="I11" s="17">
        <f t="shared" si="5"/>
        <v>2</v>
      </c>
      <c r="J11" s="17">
        <f t="shared" si="5"/>
        <v>2</v>
      </c>
      <c r="K11" s="17">
        <f t="shared" si="5"/>
        <v>2.5</v>
      </c>
      <c r="L11" s="17">
        <f t="shared" si="5"/>
        <v>2</v>
      </c>
      <c r="M11" s="17">
        <f t="shared" si="5"/>
        <v>2</v>
      </c>
      <c r="N11" s="17">
        <f t="shared" si="5"/>
        <v>3</v>
      </c>
      <c r="O11" s="17">
        <f t="shared" si="5"/>
        <v>2.5</v>
      </c>
      <c r="P11" s="17">
        <f t="shared" si="5"/>
        <v>2</v>
      </c>
      <c r="Q11" s="17">
        <f t="shared" si="5"/>
        <v>1</v>
      </c>
      <c r="R11" s="17">
        <f t="shared" si="5"/>
        <v>0</v>
      </c>
      <c r="S11" s="17">
        <f t="shared" si="5"/>
        <v>0.5</v>
      </c>
      <c r="T11" s="17">
        <f t="shared" si="5"/>
        <v>1</v>
      </c>
      <c r="U11" s="9"/>
      <c r="V11" s="9"/>
      <c r="W11" s="9"/>
      <c r="X11" s="9"/>
      <c r="Y11" s="9"/>
      <c r="Z11" s="9"/>
      <c r="AA11" s="9"/>
      <c r="AB11" s="9"/>
      <c r="AC11" s="9"/>
      <c r="AD11" s="9"/>
    </row>
    <row r="12">
      <c r="A12" s="16" t="s">
        <v>45</v>
      </c>
      <c r="B12" s="25">
        <f t="shared" ref="B12:T12" si="6">$E3*B9*($E4-B9)</f>
        <v>0.364</v>
      </c>
      <c r="C12" s="25">
        <f t="shared" si="6"/>
        <v>0.364</v>
      </c>
      <c r="D12" s="25">
        <f t="shared" si="6"/>
        <v>0.7</v>
      </c>
      <c r="E12" s="25">
        <f t="shared" si="6"/>
        <v>1.008</v>
      </c>
      <c r="F12" s="25">
        <f t="shared" si="6"/>
        <v>1.54</v>
      </c>
      <c r="G12" s="25">
        <f t="shared" si="6"/>
        <v>1.96</v>
      </c>
      <c r="H12" s="25">
        <f t="shared" si="6"/>
        <v>2.128</v>
      </c>
      <c r="I12" s="25">
        <f t="shared" si="6"/>
        <v>2.38</v>
      </c>
      <c r="J12" s="25">
        <f t="shared" si="6"/>
        <v>2.52</v>
      </c>
      <c r="K12" s="25">
        <f t="shared" si="6"/>
        <v>2.548</v>
      </c>
      <c r="L12" s="25">
        <f t="shared" si="6"/>
        <v>2.38</v>
      </c>
      <c r="M12" s="25">
        <f t="shared" si="6"/>
        <v>2.268</v>
      </c>
      <c r="N12" s="25">
        <f t="shared" si="6"/>
        <v>1.764</v>
      </c>
      <c r="O12" s="25">
        <f t="shared" si="6"/>
        <v>1.288</v>
      </c>
      <c r="P12" s="25">
        <f t="shared" si="6"/>
        <v>0.7</v>
      </c>
      <c r="Q12" s="25">
        <f t="shared" si="6"/>
        <v>0.7</v>
      </c>
      <c r="R12" s="25">
        <f t="shared" si="6"/>
        <v>0.7</v>
      </c>
      <c r="S12" s="25">
        <f t="shared" si="6"/>
        <v>0.364</v>
      </c>
      <c r="T12" s="25">
        <f t="shared" si="6"/>
        <v>0</v>
      </c>
      <c r="U12" s="9"/>
      <c r="V12" s="9"/>
      <c r="W12" s="9"/>
      <c r="X12" s="9"/>
      <c r="Y12" s="9"/>
      <c r="Z12" s="9"/>
      <c r="AA12" s="9"/>
      <c r="AB12" s="9"/>
      <c r="AC12" s="9"/>
      <c r="AD12" s="9"/>
    </row>
    <row r="13">
      <c r="A13" s="16" t="s">
        <v>46</v>
      </c>
      <c r="B13" s="31">
        <f t="shared" ref="B13:T13" si="7">$E4/(1+($E4-$G3)/$G3*exp(-$E3*$E4*B7))</f>
        <v>1</v>
      </c>
      <c r="C13" s="31">
        <f t="shared" si="7"/>
        <v>1.434949512</v>
      </c>
      <c r="D13" s="31">
        <f t="shared" si="7"/>
        <v>2.04420606</v>
      </c>
      <c r="E13" s="31">
        <f t="shared" si="7"/>
        <v>2.882971749</v>
      </c>
      <c r="F13" s="31">
        <f t="shared" si="7"/>
        <v>4.010585815</v>
      </c>
      <c r="G13" s="31">
        <f t="shared" si="7"/>
        <v>5.479043943</v>
      </c>
      <c r="H13" s="31">
        <f t="shared" si="7"/>
        <v>7.31411127</v>
      </c>
      <c r="I13" s="31">
        <f t="shared" si="7"/>
        <v>9.492689638</v>
      </c>
      <c r="J13" s="31">
        <f t="shared" si="7"/>
        <v>11.92702522</v>
      </c>
      <c r="K13" s="31">
        <f t="shared" si="7"/>
        <v>14.46967559</v>
      </c>
      <c r="L13" s="31">
        <f t="shared" si="7"/>
        <v>16.94500429</v>
      </c>
      <c r="M13" s="31">
        <f t="shared" si="7"/>
        <v>19.19510092</v>
      </c>
      <c r="N13" s="31">
        <f t="shared" si="7"/>
        <v>21.11650257</v>
      </c>
      <c r="O13" s="31">
        <f t="shared" si="7"/>
        <v>22.67155777</v>
      </c>
      <c r="P13" s="31">
        <f t="shared" si="7"/>
        <v>23.87639757</v>
      </c>
      <c r="Q13" s="31">
        <f t="shared" si="7"/>
        <v>24.77872377</v>
      </c>
      <c r="R13" s="31">
        <f t="shared" si="7"/>
        <v>25.4374501</v>
      </c>
      <c r="S13" s="31">
        <f t="shared" si="7"/>
        <v>25.90942682</v>
      </c>
      <c r="T13" s="31">
        <f t="shared" si="7"/>
        <v>26.24308251</v>
      </c>
      <c r="U13" s="9"/>
      <c r="V13" s="9"/>
      <c r="W13" s="9"/>
      <c r="X13" s="9"/>
      <c r="Y13" s="9"/>
      <c r="Z13" s="9"/>
      <c r="AA13" s="9"/>
      <c r="AB13" s="9"/>
      <c r="AC13" s="9"/>
      <c r="AD13" s="9"/>
    </row>
    <row r="14">
      <c r="A14" s="6" t="s">
        <v>47</v>
      </c>
      <c r="B14" s="25">
        <f t="shared" ref="B14:T14" si="8">$E4-B13</f>
        <v>26</v>
      </c>
      <c r="C14" s="25">
        <f t="shared" si="8"/>
        <v>25.56505049</v>
      </c>
      <c r="D14" s="25">
        <f t="shared" si="8"/>
        <v>24.95579394</v>
      </c>
      <c r="E14" s="25">
        <f t="shared" si="8"/>
        <v>24.11702825</v>
      </c>
      <c r="F14" s="25">
        <f t="shared" si="8"/>
        <v>22.98941419</v>
      </c>
      <c r="G14" s="25">
        <f t="shared" si="8"/>
        <v>21.52095606</v>
      </c>
      <c r="H14" s="25">
        <f t="shared" si="8"/>
        <v>19.68588873</v>
      </c>
      <c r="I14" s="25">
        <f t="shared" si="8"/>
        <v>17.50731036</v>
      </c>
      <c r="J14" s="25">
        <f t="shared" si="8"/>
        <v>15.07297478</v>
      </c>
      <c r="K14" s="25">
        <f t="shared" si="8"/>
        <v>12.53032441</v>
      </c>
      <c r="L14" s="25">
        <f t="shared" si="8"/>
        <v>10.05499571</v>
      </c>
      <c r="M14" s="25">
        <f t="shared" si="8"/>
        <v>7.804899082</v>
      </c>
      <c r="N14" s="25">
        <f t="shared" si="8"/>
        <v>5.883497426</v>
      </c>
      <c r="O14" s="25">
        <f t="shared" si="8"/>
        <v>4.32844223</v>
      </c>
      <c r="P14" s="25">
        <f t="shared" si="8"/>
        <v>3.123602427</v>
      </c>
      <c r="Q14" s="25">
        <f t="shared" si="8"/>
        <v>2.221276233</v>
      </c>
      <c r="R14" s="25">
        <f t="shared" si="8"/>
        <v>1.562549902</v>
      </c>
      <c r="S14" s="25">
        <f t="shared" si="8"/>
        <v>1.090573179</v>
      </c>
      <c r="T14" s="25">
        <f t="shared" si="8"/>
        <v>0.7569174874</v>
      </c>
      <c r="U14" s="9"/>
      <c r="V14" s="9"/>
      <c r="W14" s="9"/>
      <c r="X14" s="9"/>
      <c r="Y14" s="9"/>
      <c r="Z14" s="9"/>
      <c r="AA14" s="9"/>
      <c r="AB14" s="9"/>
      <c r="AC14" s="9"/>
      <c r="AD14" s="9"/>
    </row>
    <row r="15">
      <c r="A15" s="6" t="s">
        <v>30</v>
      </c>
      <c r="B15" s="13"/>
      <c r="C15" s="13"/>
      <c r="D15" s="13"/>
      <c r="E15" s="13"/>
      <c r="F15" s="13"/>
      <c r="G15" s="13"/>
      <c r="H15" s="13"/>
      <c r="I15" s="13"/>
      <c r="J15" s="13"/>
      <c r="K15" s="13"/>
      <c r="L15" s="13"/>
      <c r="M15" s="13"/>
      <c r="N15" s="9"/>
      <c r="O15" s="9"/>
      <c r="P15" s="9"/>
      <c r="Q15" s="9"/>
      <c r="R15" s="9"/>
      <c r="S15" s="9"/>
      <c r="T15" s="9"/>
      <c r="U15" s="9"/>
      <c r="V15" s="9"/>
      <c r="W15" s="9"/>
      <c r="X15" s="9"/>
      <c r="Y15" s="9"/>
      <c r="Z15" s="9"/>
      <c r="AA15" s="9"/>
      <c r="AB15" s="9"/>
      <c r="AC15" s="9"/>
      <c r="AD15" s="9"/>
    </row>
    <row r="16">
      <c r="A16" s="10" t="s">
        <v>48</v>
      </c>
      <c r="B16" s="13">
        <f t="shared" ref="B16:T16" si="9">(B9-B13)^2</f>
        <v>0</v>
      </c>
      <c r="C16" s="13">
        <f t="shared" si="9"/>
        <v>0.1891810781</v>
      </c>
      <c r="D16" s="13">
        <f t="shared" si="9"/>
        <v>0.001954175719</v>
      </c>
      <c r="E16" s="13">
        <f t="shared" si="9"/>
        <v>0.01369561155</v>
      </c>
      <c r="F16" s="13">
        <f t="shared" si="9"/>
        <v>0.9789404298</v>
      </c>
      <c r="G16" s="13">
        <f t="shared" si="9"/>
        <v>2.313307328</v>
      </c>
      <c r="H16" s="13">
        <f t="shared" si="9"/>
        <v>0.4704433497</v>
      </c>
      <c r="I16" s="13">
        <f t="shared" si="9"/>
        <v>0.257363803</v>
      </c>
      <c r="J16" s="13">
        <f t="shared" si="9"/>
        <v>0.005325318039</v>
      </c>
      <c r="K16" s="13">
        <f t="shared" si="9"/>
        <v>0.2205951618</v>
      </c>
      <c r="L16" s="13">
        <f t="shared" si="9"/>
        <v>0.003024527897</v>
      </c>
      <c r="M16" s="13">
        <f t="shared" si="9"/>
        <v>1.428266204</v>
      </c>
      <c r="N16" s="13">
        <f t="shared" si="9"/>
        <v>0.01357284986</v>
      </c>
      <c r="O16" s="13">
        <f t="shared" si="9"/>
        <v>0.1078742986</v>
      </c>
      <c r="P16" s="13">
        <f t="shared" si="9"/>
        <v>1.262482414</v>
      </c>
      <c r="Q16" s="13">
        <f t="shared" si="9"/>
        <v>0.04896317122</v>
      </c>
      <c r="R16" s="13">
        <f t="shared" si="9"/>
        <v>0.1913625881</v>
      </c>
      <c r="S16" s="13">
        <f t="shared" si="9"/>
        <v>0.008203500774</v>
      </c>
      <c r="T16" s="13">
        <f t="shared" si="9"/>
        <v>0.5729240827</v>
      </c>
      <c r="U16" s="9"/>
      <c r="V16" s="9"/>
      <c r="W16" s="9"/>
      <c r="X16" s="9"/>
      <c r="Y16" s="9"/>
      <c r="Z16" s="9"/>
      <c r="AA16" s="9"/>
      <c r="AB16" s="9"/>
      <c r="AC16" s="9"/>
      <c r="AD16" s="9"/>
    </row>
    <row r="17">
      <c r="A17" s="10"/>
      <c r="B17" s="13">
        <f>sqrt(sum(B16:M16)/(count(B16:M16)-1))</f>
        <v>0.7312565144</v>
      </c>
      <c r="C17" s="19" t="s">
        <v>21</v>
      </c>
      <c r="D17" s="13"/>
      <c r="E17" s="13"/>
      <c r="F17" s="13"/>
      <c r="G17" s="13">
        <f>1-B17^2/var(B9:M9)</f>
        <v>0.9855001718</v>
      </c>
      <c r="H17" s="8" t="s">
        <v>49</v>
      </c>
      <c r="I17" s="13"/>
      <c r="J17" s="13"/>
      <c r="K17" s="13"/>
      <c r="L17" s="13"/>
      <c r="M17" s="13"/>
      <c r="N17" s="9"/>
      <c r="O17" s="9"/>
      <c r="P17" s="9"/>
      <c r="Q17" s="9"/>
      <c r="R17" s="9"/>
      <c r="S17" s="9"/>
      <c r="T17" s="9"/>
      <c r="U17" s="9"/>
      <c r="V17" s="9"/>
      <c r="W17" s="9"/>
      <c r="X17" s="9"/>
      <c r="Y17" s="9"/>
      <c r="Z17" s="9"/>
      <c r="AA17" s="9"/>
      <c r="AB17" s="9"/>
      <c r="AC17" s="9"/>
      <c r="AD17" s="9"/>
    </row>
    <row r="18">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row>
    <row r="19">
      <c r="A19" s="2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row>
    <row r="20">
      <c r="A20" s="2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row>
    <row r="21">
      <c r="A21" s="2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row>
    <row r="22">
      <c r="A22" s="2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row>
    <row r="23">
      <c r="A23" s="2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row>
    <row r="24">
      <c r="A24" s="2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row>
    <row r="25">
      <c r="A25" s="2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row>
    <row r="26">
      <c r="A26" s="2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row>
    <row r="27">
      <c r="A27" s="2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row>
    <row r="28">
      <c r="A28" s="2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row>
    <row r="29">
      <c r="A29" s="2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row>
    <row r="30">
      <c r="A30" s="2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row>
    <row r="31">
      <c r="A31" s="2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row>
    <row r="32">
      <c r="A32" s="2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row>
    <row r="33">
      <c r="A33" s="2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row>
    <row r="34">
      <c r="A34" s="2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row>
    <row r="35">
      <c r="A35" s="2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row>
    <row r="36">
      <c r="A36" s="2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row>
    <row r="37">
      <c r="A37" s="29"/>
      <c r="B37" s="9"/>
      <c r="C37" s="9"/>
      <c r="D37" s="9"/>
      <c r="E37" s="9"/>
      <c r="F37" s="9"/>
      <c r="G37" s="9"/>
      <c r="H37" s="9"/>
      <c r="I37" s="9"/>
      <c r="J37" s="9"/>
      <c r="K37" s="9"/>
      <c r="L37" s="9"/>
      <c r="M37" s="9"/>
      <c r="N37" s="9"/>
      <c r="O37" s="9"/>
      <c r="P37" s="10"/>
      <c r="Q37" s="10"/>
      <c r="R37" s="9"/>
      <c r="S37" s="9"/>
      <c r="T37" s="9"/>
      <c r="U37" s="9"/>
      <c r="V37" s="9"/>
      <c r="W37" s="9"/>
      <c r="X37" s="9"/>
      <c r="Y37" s="9"/>
      <c r="Z37" s="9"/>
      <c r="AA37" s="9"/>
      <c r="AB37" s="9"/>
      <c r="AC37" s="9"/>
      <c r="AD37" s="9"/>
    </row>
    <row r="38">
      <c r="A38" s="6" t="s">
        <v>50</v>
      </c>
      <c r="B38" s="9"/>
      <c r="C38" s="9"/>
      <c r="D38" s="32"/>
      <c r="E38" s="33"/>
      <c r="F38" s="9"/>
      <c r="G38" s="9"/>
      <c r="H38" s="9"/>
      <c r="I38" s="9"/>
      <c r="J38" s="9"/>
      <c r="K38" s="9"/>
      <c r="L38" s="9"/>
      <c r="M38" s="9"/>
      <c r="N38" s="9"/>
      <c r="O38" s="9"/>
      <c r="P38" s="34"/>
      <c r="Q38" s="9"/>
      <c r="R38" s="9"/>
      <c r="S38" s="9"/>
      <c r="T38" s="9"/>
      <c r="U38" s="9"/>
      <c r="V38" s="9"/>
      <c r="W38" s="9"/>
      <c r="X38" s="9"/>
      <c r="Y38" s="9"/>
      <c r="Z38" s="9"/>
      <c r="AA38" s="9"/>
      <c r="AB38" s="9"/>
      <c r="AC38" s="9"/>
      <c r="AD38" s="9"/>
    </row>
    <row r="39">
      <c r="A39" s="35" t="s">
        <v>51</v>
      </c>
      <c r="B39" s="11"/>
      <c r="C39" s="9"/>
      <c r="D39" s="13"/>
      <c r="E39" s="9"/>
      <c r="F39" s="9"/>
      <c r="G39" s="9"/>
      <c r="H39" s="9"/>
      <c r="I39" s="9"/>
      <c r="J39" s="9"/>
      <c r="K39" s="9"/>
      <c r="L39" s="9"/>
      <c r="M39" s="9"/>
      <c r="N39" s="9"/>
      <c r="O39" s="9"/>
      <c r="P39" s="9"/>
      <c r="Q39" s="9"/>
      <c r="R39" s="9"/>
      <c r="S39" s="9"/>
      <c r="T39" s="9"/>
      <c r="U39" s="9"/>
      <c r="V39" s="9"/>
      <c r="W39" s="9"/>
      <c r="X39" s="9"/>
      <c r="Y39" s="9"/>
      <c r="Z39" s="9"/>
      <c r="AA39" s="9"/>
      <c r="AB39" s="9"/>
      <c r="AC39" s="9"/>
      <c r="AD39" s="9"/>
    </row>
    <row r="40">
      <c r="A40" s="59" t="s">
        <v>33</v>
      </c>
      <c r="B40" s="42">
        <f t="shared" ref="B40:B41" si="10">E3</f>
        <v>0.014</v>
      </c>
      <c r="C40" s="60" t="s">
        <v>105</v>
      </c>
      <c r="D40" s="13"/>
      <c r="E40" s="11" t="s">
        <v>113</v>
      </c>
      <c r="F40" s="61">
        <f>'Project Key Normal'!B40-B40</f>
        <v>0.021</v>
      </c>
      <c r="G40" s="60" t="s">
        <v>105</v>
      </c>
      <c r="H40" s="13"/>
      <c r="I40" s="13"/>
      <c r="J40" s="13"/>
      <c r="K40" s="13"/>
      <c r="L40" s="13"/>
      <c r="M40" s="13"/>
      <c r="N40" s="13"/>
      <c r="O40" s="9"/>
      <c r="P40" s="9"/>
      <c r="Q40" s="9"/>
      <c r="R40" s="9"/>
      <c r="S40" s="9"/>
      <c r="T40" s="9"/>
      <c r="U40" s="9"/>
      <c r="V40" s="9"/>
      <c r="W40" s="9"/>
      <c r="X40" s="9"/>
      <c r="Y40" s="9"/>
      <c r="Z40" s="9"/>
      <c r="AA40" s="9"/>
      <c r="AB40" s="9"/>
      <c r="AC40" s="9"/>
      <c r="AD40" s="9"/>
    </row>
    <row r="41">
      <c r="A41" s="23" t="s">
        <v>103</v>
      </c>
      <c r="B41" s="13">
        <f t="shared" si="10"/>
        <v>27</v>
      </c>
      <c r="C41" s="21" t="s">
        <v>106</v>
      </c>
      <c r="D41" s="11"/>
      <c r="E41" s="13"/>
      <c r="F41" s="62">
        <f>F40/'Project Key Normal'!B40</f>
        <v>0.6</v>
      </c>
      <c r="G41" s="60" t="s">
        <v>114</v>
      </c>
      <c r="H41" s="11"/>
      <c r="I41" s="11"/>
      <c r="J41" s="11"/>
      <c r="K41" s="11"/>
      <c r="L41" s="11"/>
      <c r="M41" s="13"/>
      <c r="N41" s="13"/>
      <c r="O41" s="9"/>
      <c r="P41" s="13"/>
      <c r="Q41" s="9"/>
      <c r="R41" s="9"/>
      <c r="S41" s="9"/>
      <c r="T41" s="9"/>
      <c r="U41" s="9"/>
      <c r="V41" s="9"/>
      <c r="W41" s="9"/>
      <c r="X41" s="9"/>
      <c r="Y41" s="9"/>
      <c r="Z41" s="9"/>
      <c r="AA41" s="9"/>
      <c r="AB41" s="9"/>
      <c r="AC41" s="9"/>
      <c r="AD41" s="9"/>
    </row>
    <row r="42">
      <c r="A42" s="35" t="s">
        <v>54</v>
      </c>
      <c r="B42" s="13"/>
      <c r="C42" s="13"/>
      <c r="D42" s="13"/>
      <c r="E42" s="13"/>
      <c r="F42" s="13"/>
      <c r="G42" s="13"/>
      <c r="H42" s="13"/>
      <c r="I42" s="13"/>
      <c r="J42" s="13"/>
      <c r="K42" s="13"/>
      <c r="L42" s="13"/>
      <c r="M42" s="13"/>
      <c r="N42" s="13"/>
      <c r="O42" s="9"/>
      <c r="P42" s="13"/>
      <c r="Q42" s="9"/>
      <c r="R42" s="9"/>
      <c r="S42" s="9"/>
      <c r="T42" s="9"/>
      <c r="U42" s="9"/>
      <c r="V42" s="9"/>
      <c r="W42" s="9"/>
      <c r="X42" s="9"/>
      <c r="Y42" s="9"/>
      <c r="Z42" s="9"/>
      <c r="AA42" s="9"/>
      <c r="AB42" s="9"/>
      <c r="AC42" s="9"/>
      <c r="AD42" s="9"/>
    </row>
    <row r="43">
      <c r="A43" s="18" t="s">
        <v>107</v>
      </c>
      <c r="B43" s="31">
        <v>0.287</v>
      </c>
      <c r="C43" s="21" t="s">
        <v>108</v>
      </c>
      <c r="D43" s="4">
        <v>-0.0107</v>
      </c>
      <c r="E43" s="21" t="s">
        <v>109</v>
      </c>
      <c r="F43" s="37">
        <v>0.787</v>
      </c>
      <c r="G43" s="21" t="s">
        <v>57</v>
      </c>
      <c r="H43" s="17"/>
      <c r="I43" s="17"/>
      <c r="J43" s="17"/>
      <c r="K43" s="17"/>
      <c r="L43" s="17"/>
      <c r="M43" s="17"/>
      <c r="N43" s="9"/>
      <c r="O43" s="9"/>
      <c r="P43" s="9"/>
      <c r="Q43" s="9"/>
      <c r="R43" s="9"/>
      <c r="S43" s="9"/>
      <c r="T43" s="9"/>
      <c r="U43" s="9"/>
      <c r="V43" s="9"/>
      <c r="W43" s="9"/>
      <c r="X43" s="9"/>
      <c r="Y43" s="9"/>
      <c r="Z43" s="9"/>
      <c r="AA43" s="9"/>
      <c r="AB43" s="9"/>
      <c r="AC43" s="9"/>
    </row>
    <row r="44">
      <c r="A44" s="23" t="s">
        <v>58</v>
      </c>
      <c r="B44" s="13"/>
      <c r="C44" s="13"/>
      <c r="D44" s="13"/>
      <c r="E44" s="13"/>
      <c r="F44" s="13"/>
      <c r="G44" s="13"/>
      <c r="H44" s="13"/>
      <c r="I44" s="13"/>
      <c r="J44" s="13"/>
      <c r="K44" s="13"/>
      <c r="L44" s="13"/>
      <c r="M44" s="13"/>
      <c r="N44" s="13"/>
      <c r="O44" s="9"/>
      <c r="P44" s="13"/>
      <c r="Q44" s="9"/>
      <c r="R44" s="9"/>
      <c r="S44" s="9"/>
      <c r="T44" s="9"/>
      <c r="U44" s="9"/>
      <c r="V44" s="9"/>
      <c r="W44" s="9"/>
      <c r="X44" s="9"/>
      <c r="Y44" s="9"/>
      <c r="Z44" s="9"/>
      <c r="AA44" s="9"/>
      <c r="AB44" s="9"/>
      <c r="AC44" s="9"/>
      <c r="AD44" s="9"/>
    </row>
    <row r="45">
      <c r="A45" s="23" t="s">
        <v>59</v>
      </c>
      <c r="B45" s="13"/>
      <c r="C45" s="13"/>
      <c r="D45" s="13"/>
      <c r="E45" s="13"/>
      <c r="F45" s="13"/>
      <c r="G45" s="13"/>
      <c r="H45" s="13"/>
      <c r="I45" s="13"/>
      <c r="J45" s="13"/>
      <c r="K45" s="13"/>
      <c r="L45" s="13"/>
      <c r="M45" s="13"/>
      <c r="N45" s="13"/>
      <c r="O45" s="9"/>
      <c r="P45" s="13"/>
      <c r="Q45" s="9"/>
      <c r="R45" s="9"/>
      <c r="S45" s="9"/>
      <c r="T45" s="9"/>
      <c r="U45" s="9"/>
      <c r="V45" s="9"/>
      <c r="W45" s="9"/>
      <c r="X45" s="9"/>
      <c r="Y45" s="9"/>
      <c r="Z45" s="9"/>
      <c r="AA45" s="9"/>
      <c r="AB45" s="9"/>
      <c r="AC45" s="9"/>
      <c r="AD45" s="9"/>
    </row>
    <row r="46">
      <c r="A46" s="38" t="s">
        <v>120</v>
      </c>
      <c r="B46" s="5"/>
      <c r="C46" s="12"/>
      <c r="D46" s="12"/>
      <c r="E46" s="12"/>
      <c r="F46" s="12"/>
      <c r="G46" s="12"/>
      <c r="H46" s="12"/>
      <c r="I46" s="12"/>
      <c r="J46" s="12"/>
      <c r="K46" s="12"/>
      <c r="L46" s="12"/>
      <c r="M46" s="12"/>
      <c r="N46" s="12"/>
      <c r="O46" s="24"/>
      <c r="P46" s="12"/>
      <c r="Q46" s="24"/>
      <c r="R46" s="24"/>
      <c r="S46" s="24"/>
      <c r="T46" s="24"/>
      <c r="U46" s="24"/>
      <c r="V46" s="24"/>
      <c r="W46" s="24"/>
      <c r="X46" s="24"/>
      <c r="Y46" s="24"/>
      <c r="Z46" s="24"/>
      <c r="AA46" s="24"/>
      <c r="AB46" s="24"/>
      <c r="AC46" s="24"/>
      <c r="AD46" s="24"/>
    </row>
    <row r="47">
      <c r="A47" s="35" t="s">
        <v>61</v>
      </c>
      <c r="B47" s="2"/>
      <c r="C47" s="13"/>
      <c r="D47" s="13"/>
      <c r="E47" s="13"/>
      <c r="F47" s="13"/>
      <c r="G47" s="13"/>
      <c r="H47" s="13"/>
      <c r="I47" s="13"/>
      <c r="J47" s="13"/>
      <c r="K47" s="13"/>
      <c r="L47" s="13"/>
      <c r="M47" s="13"/>
      <c r="N47" s="13"/>
      <c r="O47" s="9"/>
      <c r="P47" s="13"/>
      <c r="Q47" s="9"/>
      <c r="R47" s="9"/>
      <c r="S47" s="9"/>
      <c r="T47" s="9"/>
      <c r="U47" s="9"/>
      <c r="V47" s="9"/>
      <c r="W47" s="9"/>
      <c r="X47" s="9"/>
      <c r="Y47" s="9"/>
      <c r="Z47" s="9"/>
      <c r="AA47" s="9"/>
      <c r="AB47" s="9"/>
      <c r="AC47" s="9"/>
      <c r="AD47" s="9"/>
    </row>
    <row r="48">
      <c r="A48" s="39">
        <f>B17</f>
        <v>0.7312565144</v>
      </c>
      <c r="B48" s="40" t="s">
        <v>21</v>
      </c>
      <c r="C48" s="41"/>
      <c r="D48" s="39"/>
      <c r="E48" s="42">
        <f>G17</f>
        <v>0.9855001718</v>
      </c>
      <c r="F48" s="43" t="s">
        <v>49</v>
      </c>
      <c r="G48" s="41"/>
      <c r="H48" s="41"/>
      <c r="I48" s="39"/>
      <c r="J48" s="39"/>
      <c r="K48" s="39"/>
      <c r="L48" s="44"/>
      <c r="M48" s="44"/>
      <c r="N48" s="44"/>
      <c r="O48" s="44"/>
      <c r="P48" s="44"/>
      <c r="Q48" s="44"/>
      <c r="R48" s="44"/>
      <c r="S48" s="44"/>
      <c r="T48" s="44"/>
      <c r="U48" s="44"/>
      <c r="V48" s="44"/>
      <c r="W48" s="44"/>
      <c r="X48" s="44"/>
      <c r="Y48" s="44"/>
      <c r="Z48" s="44"/>
      <c r="AA48" s="44"/>
      <c r="AB48" s="44"/>
    </row>
    <row r="49">
      <c r="A49" s="45" t="s">
        <v>111</v>
      </c>
      <c r="B49" s="46"/>
      <c r="C49" s="46"/>
      <c r="D49" s="46"/>
      <c r="E49" s="46"/>
      <c r="F49" s="46"/>
      <c r="G49" s="46"/>
      <c r="H49" s="46"/>
      <c r="I49" s="46"/>
      <c r="J49" s="46"/>
      <c r="K49" s="46"/>
      <c r="L49" s="46"/>
      <c r="M49" s="46"/>
      <c r="N49" s="9"/>
      <c r="O49" s="9"/>
      <c r="P49" s="9"/>
      <c r="Q49" s="9"/>
      <c r="R49" s="9"/>
      <c r="S49" s="9"/>
      <c r="T49" s="9"/>
      <c r="U49" s="9"/>
      <c r="V49" s="9"/>
      <c r="W49" s="9"/>
      <c r="X49" s="9"/>
      <c r="Y49" s="9"/>
      <c r="Z49" s="9"/>
      <c r="AA49" s="9"/>
      <c r="AB49" s="9"/>
      <c r="AC49" s="9"/>
      <c r="AD49" s="9"/>
    </row>
    <row r="50">
      <c r="A50" s="23" t="s">
        <v>63</v>
      </c>
      <c r="B50" s="46"/>
      <c r="C50" s="46"/>
      <c r="D50" s="46"/>
      <c r="E50" s="46"/>
      <c r="F50" s="46"/>
      <c r="G50" s="46"/>
      <c r="H50" s="46"/>
      <c r="I50" s="46"/>
      <c r="J50" s="46"/>
      <c r="K50" s="46"/>
      <c r="L50" s="46"/>
      <c r="M50" s="46"/>
      <c r="N50" s="9"/>
      <c r="O50" s="9"/>
      <c r="P50" s="9"/>
      <c r="Q50" s="9"/>
      <c r="R50" s="9"/>
      <c r="S50" s="9"/>
      <c r="T50" s="9"/>
      <c r="U50" s="9"/>
      <c r="V50" s="9"/>
      <c r="W50" s="9"/>
      <c r="X50" s="9"/>
      <c r="Y50" s="9"/>
      <c r="Z50" s="9"/>
      <c r="AA50" s="9"/>
      <c r="AB50" s="9"/>
      <c r="AC50" s="9"/>
      <c r="AD50" s="9"/>
    </row>
    <row r="51">
      <c r="A51" s="47" t="s">
        <v>116</v>
      </c>
      <c r="B51" s="48"/>
      <c r="C51" s="48"/>
      <c r="D51" s="48"/>
      <c r="E51" s="48"/>
      <c r="F51" s="48"/>
      <c r="G51" s="48"/>
      <c r="H51" s="48"/>
      <c r="I51" s="48"/>
      <c r="J51" s="48"/>
      <c r="K51" s="48"/>
      <c r="L51" s="48"/>
      <c r="M51" s="48"/>
      <c r="N51" s="24"/>
      <c r="O51" s="24"/>
      <c r="P51" s="24"/>
      <c r="Q51" s="24"/>
      <c r="R51" s="24"/>
      <c r="S51" s="24"/>
      <c r="T51" s="24"/>
      <c r="U51" s="24"/>
      <c r="V51" s="24"/>
      <c r="W51" s="24"/>
      <c r="X51" s="24"/>
      <c r="Y51" s="24"/>
      <c r="Z51" s="24"/>
      <c r="AA51" s="24"/>
      <c r="AB51" s="24"/>
      <c r="AC51" s="24"/>
      <c r="AD51" s="24"/>
    </row>
    <row r="52">
      <c r="A52" s="49"/>
      <c r="B52" s="49"/>
      <c r="C52" s="49"/>
      <c r="D52" s="49"/>
      <c r="E52" s="49"/>
      <c r="F52" s="49"/>
      <c r="G52" s="49"/>
      <c r="H52" s="49"/>
      <c r="I52" s="49"/>
      <c r="J52" s="49"/>
      <c r="K52" s="49"/>
      <c r="L52" s="49"/>
      <c r="M52" s="49"/>
      <c r="N52" s="9"/>
      <c r="O52" s="9"/>
      <c r="P52" s="9"/>
      <c r="Q52" s="9"/>
      <c r="R52" s="9"/>
      <c r="S52" s="9"/>
      <c r="T52" s="9"/>
      <c r="U52" s="9"/>
      <c r="V52" s="9"/>
      <c r="W52" s="9"/>
      <c r="X52" s="9"/>
      <c r="Y52" s="9"/>
      <c r="Z52" s="9"/>
      <c r="AA52" s="9"/>
      <c r="AB52" s="9"/>
      <c r="AC52" s="9"/>
      <c r="AD52" s="9"/>
    </row>
    <row r="53">
      <c r="A53" s="6"/>
      <c r="B53" s="46"/>
      <c r="C53" s="46"/>
      <c r="D53" s="46"/>
      <c r="E53" s="46"/>
      <c r="F53" s="46"/>
      <c r="G53" s="46"/>
      <c r="H53" s="46"/>
      <c r="I53" s="46"/>
      <c r="J53" s="46"/>
      <c r="K53" s="46"/>
      <c r="L53" s="46"/>
      <c r="M53" s="46"/>
      <c r="N53" s="9"/>
      <c r="O53" s="9"/>
      <c r="P53" s="9"/>
      <c r="Q53" s="9"/>
      <c r="R53" s="9"/>
      <c r="S53" s="9"/>
      <c r="T53" s="9"/>
      <c r="U53" s="9"/>
      <c r="V53" s="9"/>
      <c r="W53" s="9"/>
      <c r="X53" s="9"/>
      <c r="Y53" s="9"/>
      <c r="Z53" s="9"/>
      <c r="AA53" s="9"/>
      <c r="AB53" s="9"/>
      <c r="AC53" s="9"/>
      <c r="AD53" s="9"/>
    </row>
    <row r="54">
      <c r="A54" s="3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row>
    <row r="55">
      <c r="A55" s="34"/>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c r="A56" s="34"/>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row>
    <row r="57">
      <c r="A57" s="34"/>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row>
    <row r="58">
      <c r="A58" s="34"/>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row>
    <row r="59">
      <c r="A59" s="34"/>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row>
    <row r="60">
      <c r="A60" s="34"/>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row>
    <row r="20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row>
    <row r="2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row>
    <row r="203">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row>
    <row r="204">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row>
    <row r="20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row>
    <row r="206">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row>
    <row r="207">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row>
    <row r="208">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row>
    <row r="209">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row>
    <row r="210">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row>
    <row r="21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row>
    <row r="21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row>
    <row r="213">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row>
    <row r="214">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row>
    <row r="21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row>
    <row r="216">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row>
    <row r="217">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row>
    <row r="218">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row>
    <row r="219">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row>
    <row r="220">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row>
    <row r="22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row>
    <row r="22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row>
    <row r="223">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row>
    <row r="224">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row>
    <row r="2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row>
    <row r="226">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row>
    <row r="227">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row>
    <row r="228">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row>
    <row r="229">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row>
    <row r="230">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row>
    <row r="23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row>
    <row r="23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row>
    <row r="233">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row>
    <row r="234">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row>
    <row r="23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row>
    <row r="23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row>
    <row r="237">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row>
    <row r="238">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row>
    <row r="239">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row>
    <row r="240">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row>
    <row r="24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row>
    <row r="24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row>
    <row r="243">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row>
    <row r="244">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row>
    <row r="24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row>
    <row r="24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row>
    <row r="247">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row>
    <row r="248">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row>
    <row r="249">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row>
    <row r="250">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row>
    <row r="25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row>
    <row r="25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row>
    <row r="253">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row>
    <row r="254">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row>
    <row r="25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row>
    <row r="256">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row>
    <row r="257">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row>
    <row r="258">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row>
    <row r="259">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row>
    <row r="260">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row>
    <row r="26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row>
    <row r="26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row>
    <row r="263">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row>
    <row r="264">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row>
    <row r="26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row>
    <row r="266">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row>
    <row r="267">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row>
    <row r="268">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row>
    <row r="269">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row>
    <row r="270">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row>
    <row r="27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row>
    <row r="27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row>
    <row r="273">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row>
    <row r="274">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row>
    <row r="27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row>
    <row r="276">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row>
    <row r="277">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row>
    <row r="278">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row>
    <row r="279">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row>
    <row r="280">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row>
    <row r="28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row>
    <row r="28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row>
    <row r="283">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row>
    <row r="284">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row>
    <row r="28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row>
    <row r="286">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row>
    <row r="287">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row>
    <row r="288">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row>
    <row r="289">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row>
    <row r="290">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row>
    <row r="29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row>
    <row r="29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row>
    <row r="293">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row>
    <row r="294">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row>
    <row r="29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row>
    <row r="296">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row>
    <row r="297">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row>
    <row r="298">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row>
    <row r="299">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row>
    <row r="300">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row>
    <row r="30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row>
    <row r="3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row>
    <row r="303">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row>
    <row r="304">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row>
    <row r="30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row>
    <row r="306">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row>
    <row r="307">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row>
    <row r="308">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row>
    <row r="309">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row>
    <row r="310">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row>
    <row r="31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row>
    <row r="31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row>
    <row r="313">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row>
    <row r="314">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row>
    <row r="31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row>
    <row r="316">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row>
    <row r="317">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row>
    <row r="318">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row>
    <row r="319">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row>
    <row r="320">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row>
    <row r="32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row>
    <row r="32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row>
    <row r="323">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row>
    <row r="324">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row>
    <row r="3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row>
    <row r="326">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row>
    <row r="327">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row>
    <row r="328">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row>
    <row r="329">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row>
    <row r="330">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row>
    <row r="33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row>
    <row r="33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row>
    <row r="333">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row>
    <row r="334">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row>
    <row r="33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row>
    <row r="336">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row>
    <row r="337">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row>
    <row r="338">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row>
    <row r="339">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row>
    <row r="340">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row>
    <row r="34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row>
    <row r="34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row>
    <row r="343">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row>
    <row r="344">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row>
    <row r="34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row>
    <row r="346">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row>
    <row r="347">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row>
    <row r="348">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row>
    <row r="349">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row>
    <row r="350">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row>
    <row r="35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row>
    <row r="35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row>
    <row r="353">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row>
    <row r="354">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row>
    <row r="35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row>
    <row r="356">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row>
    <row r="357">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row>
    <row r="358">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row>
    <row r="359">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row>
    <row r="360">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row>
    <row r="36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row>
    <row r="36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row>
    <row r="363">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row>
    <row r="364">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row>
    <row r="36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row>
    <row r="366">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row>
    <row r="367">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row>
    <row r="368">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row>
    <row r="369">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row>
    <row r="370">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row>
    <row r="37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row>
    <row r="37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row>
    <row r="373">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row>
    <row r="374">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row>
    <row r="37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row>
    <row r="376">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row>
    <row r="377">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row>
    <row r="378">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row>
    <row r="379">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row>
    <row r="380">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row>
    <row r="38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row>
    <row r="38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row>
    <row r="383">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row>
    <row r="384">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row>
    <row r="38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row>
    <row r="386">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row>
    <row r="387">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row>
    <row r="388">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row>
    <row r="389">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row>
    <row r="390">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row>
    <row r="39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row>
    <row r="39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row>
    <row r="393">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row>
    <row r="394">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row>
    <row r="39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row>
    <row r="396">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row>
    <row r="397">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row>
    <row r="398">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row>
    <row r="399">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row>
    <row r="400">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row>
    <row r="40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row>
    <row r="4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row>
    <row r="403">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row>
    <row r="404">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row>
    <row r="40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row>
    <row r="406">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row>
    <row r="407">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row>
    <row r="408">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row>
    <row r="409">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row>
    <row r="410">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row>
    <row r="41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row>
    <row r="41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row>
    <row r="413">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row>
    <row r="414">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row>
    <row r="41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row>
    <row r="416">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row>
    <row r="417">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row>
    <row r="418">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row>
    <row r="419">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row>
    <row r="420">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row>
    <row r="42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row>
    <row r="42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row>
    <row r="423">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row>
    <row r="424">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row>
    <row r="4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row>
    <row r="426">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row>
    <row r="427">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row>
    <row r="428">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row>
    <row r="429">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row>
    <row r="430">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row>
    <row r="43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row>
    <row r="43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row>
    <row r="433">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row>
    <row r="434">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row>
    <row r="43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row>
    <row r="436">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row>
    <row r="437">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row>
    <row r="438">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row>
    <row r="439">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row>
    <row r="440">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row>
    <row r="44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row>
    <row r="44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row>
    <row r="443">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row>
    <row r="444">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row>
    <row r="44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row>
    <row r="446">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row>
    <row r="447">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row>
    <row r="448">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row>
    <row r="449">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row>
    <row r="450">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row>
    <row r="45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row>
    <row r="45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row>
    <row r="453">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row>
    <row r="454">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row>
    <row r="45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row>
    <row r="456">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row>
    <row r="457">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row>
    <row r="458">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row>
    <row r="459">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row>
    <row r="460">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row>
    <row r="46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row>
    <row r="46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row>
    <row r="463">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row>
    <row r="464">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row>
    <row r="46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row>
    <row r="466">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row>
    <row r="467">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row>
    <row r="468">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row>
    <row r="469">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row>
    <row r="470">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row>
    <row r="47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row>
    <row r="47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row>
    <row r="473">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row>
    <row r="474">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row>
    <row r="47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row>
    <row r="476">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row>
    <row r="477">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row>
    <row r="478">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row>
    <row r="479">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row>
    <row r="480">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row>
    <row r="48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row>
    <row r="48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row>
    <row r="483">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row>
    <row r="484">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row>
    <row r="48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row>
    <row r="486">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row>
    <row r="487">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row>
    <row r="488">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row>
    <row r="489">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row>
    <row r="490">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row>
    <row r="49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row>
    <row r="49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row>
    <row r="493">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row>
    <row r="494">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row>
    <row r="49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row>
    <row r="496">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row>
    <row r="497">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row>
    <row r="498">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row>
    <row r="499">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row>
    <row r="500">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row>
    <row r="50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row>
    <row r="5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row>
    <row r="503">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row>
    <row r="504">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row>
    <row r="50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row>
    <row r="506">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row>
    <row r="507">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row>
    <row r="508">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row>
    <row r="509">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row>
    <row r="510">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row>
    <row r="51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row>
    <row r="51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row>
    <row r="513">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row>
    <row r="514">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row>
    <row r="51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row>
    <row r="516">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row>
    <row r="517">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row>
    <row r="518">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row>
    <row r="519">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row>
    <row r="520">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row>
    <row r="52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row>
    <row r="52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row>
    <row r="523">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row>
    <row r="524">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row>
    <row r="5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row>
    <row r="526">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row>
    <row r="527">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row>
    <row r="528">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row>
    <row r="529">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row>
    <row r="530">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row>
    <row r="53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row>
    <row r="53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row>
    <row r="533">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row>
    <row r="534">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row>
    <row r="53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row>
    <row r="536">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row>
    <row r="537">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row>
    <row r="538">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row>
    <row r="539">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row>
    <row r="540">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row>
    <row r="54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row>
    <row r="54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row>
    <row r="543">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row>
    <row r="544">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row>
    <row r="54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row>
    <row r="546">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row>
    <row r="547">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row>
    <row r="548">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row>
    <row r="549">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row>
    <row r="550">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row>
    <row r="55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row>
    <row r="55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row>
    <row r="553">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row>
    <row r="554">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row>
    <row r="55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row>
    <row r="556">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row>
    <row r="557">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row>
    <row r="558">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row>
    <row r="559">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row>
    <row r="560">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row>
    <row r="56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row>
    <row r="56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row>
    <row r="563">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row>
    <row r="564">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row>
    <row r="56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row>
    <row r="566">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row>
    <row r="567">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row>
    <row r="568">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row>
    <row r="569">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row>
    <row r="570">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row>
    <row r="57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row>
    <row r="57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row>
    <row r="573">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row>
    <row r="574">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row>
    <row r="57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row>
    <row r="576">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row>
    <row r="577">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row>
    <row r="578">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row>
    <row r="579">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row>
    <row r="580">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row>
    <row r="58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row>
    <row r="58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row>
    <row r="583">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row>
    <row r="584">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row>
    <row r="58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row>
    <row r="586">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row>
    <row r="587">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row>
    <row r="588">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row>
    <row r="589">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row>
    <row r="590">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row>
    <row r="59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row>
    <row r="59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row>
    <row r="593">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row>
    <row r="594">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row>
    <row r="59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row>
    <row r="596">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row>
    <row r="597">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row>
    <row r="598">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row>
    <row r="599">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row>
    <row r="600">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row>
    <row r="60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row>
    <row r="6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row>
    <row r="603">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row>
    <row r="604">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row>
    <row r="60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row>
    <row r="606">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row>
    <row r="607">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row>
    <row r="608">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row>
    <row r="609">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row>
    <row r="610">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row>
    <row r="61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row>
    <row r="61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row>
    <row r="613">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row>
    <row r="614">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row>
    <row r="61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row>
    <row r="616">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row>
    <row r="617">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row>
    <row r="618">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row>
    <row r="619">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row>
    <row r="620">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row>
    <row r="62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row>
    <row r="62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row>
    <row r="623">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row>
    <row r="624">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row>
    <row r="6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row>
    <row r="626">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row>
    <row r="627">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row>
    <row r="628">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row>
    <row r="629">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row>
    <row r="630">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row>
    <row r="63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row>
    <row r="63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row>
    <row r="633">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row>
    <row r="634">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row>
    <row r="63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row>
    <row r="636">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row>
    <row r="637">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row>
    <row r="638">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row>
    <row r="639">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row>
    <row r="640">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row>
    <row r="64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row>
    <row r="64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row>
    <row r="643">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row>
    <row r="644">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row>
    <row r="64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row>
    <row r="646">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row>
    <row r="647">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row>
    <row r="648">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row>
    <row r="649">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row>
    <row r="650">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row>
    <row r="65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row>
    <row r="65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row>
    <row r="653">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row>
    <row r="654">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row>
    <row r="65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row>
    <row r="656">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row>
    <row r="657">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row>
    <row r="658">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row>
    <row r="659">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row>
    <row r="660">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row>
    <row r="66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row>
    <row r="66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row>
    <row r="663">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row>
    <row r="664">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row>
    <row r="66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row>
    <row r="666">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row>
    <row r="667">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row>
    <row r="668">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row>
    <row r="669">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row>
    <row r="670">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row>
    <row r="67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row>
    <row r="67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row>
    <row r="673">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row>
    <row r="674">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row>
    <row r="67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row>
    <row r="676">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row>
    <row r="677">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row>
    <row r="678">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row>
    <row r="679">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row>
    <row r="680">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row>
    <row r="68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row>
    <row r="68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row>
    <row r="683">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row>
    <row r="684">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row>
    <row r="68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row>
    <row r="686">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row>
    <row r="687">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row>
    <row r="688">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row>
    <row r="689">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row>
    <row r="690">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row>
    <row r="69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row>
    <row r="69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row>
    <row r="693">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row>
    <row r="694">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row>
    <row r="69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row>
    <row r="696">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row>
    <row r="697">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row>
    <row r="698">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row>
    <row r="699">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row>
    <row r="700">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row>
    <row r="70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row>
    <row r="7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row>
    <row r="703">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row>
    <row r="704">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row>
    <row r="70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row>
    <row r="706">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row>
    <row r="707">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row>
    <row r="708">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row>
    <row r="709">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row>
    <row r="710">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row>
    <row r="71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row>
    <row r="71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row>
    <row r="713">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row>
    <row r="714">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row>
    <row r="71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row>
    <row r="716">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row>
    <row r="717">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row>
    <row r="718">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row>
    <row r="719">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row>
    <row r="720">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row>
    <row r="72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row>
    <row r="72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row>
    <row r="723">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row>
    <row r="724">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row>
    <row r="7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row>
    <row r="726">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row>
    <row r="727">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row>
    <row r="728">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row>
    <row r="729">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row>
    <row r="730">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row>
    <row r="73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row>
    <row r="73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row>
    <row r="733">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row>
    <row r="734">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row>
    <row r="73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row>
    <row r="736">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row>
    <row r="737">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row>
    <row r="738">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row>
    <row r="739">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row>
    <row r="740">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row>
    <row r="74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row>
    <row r="74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row>
    <row r="743">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row>
    <row r="744">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row>
    <row r="74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row>
    <row r="746">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row>
    <row r="747">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row>
    <row r="748">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row>
    <row r="749">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row>
    <row r="750">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row>
    <row r="75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row>
    <row r="75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row>
    <row r="753">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row>
    <row r="754">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row>
    <row r="75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row>
    <row r="756">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row>
    <row r="757">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row>
    <row r="758">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row>
    <row r="759">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row>
    <row r="760">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row>
    <row r="76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row>
    <row r="76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row>
    <row r="763">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row>
    <row r="764">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row>
    <row r="76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row>
    <row r="766">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row>
    <row r="767">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row>
    <row r="768">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row>
    <row r="769">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row>
    <row r="770">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row>
    <row r="77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row>
    <row r="77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row>
    <row r="773">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row>
    <row r="774">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row>
    <row r="77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row>
    <row r="776">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row>
    <row r="777">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row>
    <row r="778">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row>
    <row r="779">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row>
    <row r="780">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row>
    <row r="78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row>
    <row r="78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row>
    <row r="783">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row>
    <row r="784">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row>
    <row r="78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row>
    <row r="786">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row>
    <row r="787">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row>
    <row r="788">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row>
    <row r="789">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row>
    <row r="790">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row>
    <row r="79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row>
    <row r="79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row>
    <row r="793">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row>
    <row r="794">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row>
    <row r="79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row>
    <row r="796">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row>
    <row r="797">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row>
    <row r="798">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row>
    <row r="799">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row>
    <row r="800">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row>
    <row r="80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row>
    <row r="8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row>
    <row r="803">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row>
    <row r="804">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row>
    <row r="80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row>
    <row r="806">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row>
    <row r="807">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row>
    <row r="808">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row>
    <row r="809">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row>
    <row r="810">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row>
    <row r="81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row>
    <row r="81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row>
    <row r="813">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row>
    <row r="814">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row>
    <row r="81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row>
    <row r="816">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row>
    <row r="817">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row>
    <row r="818">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row>
    <row r="819">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row>
    <row r="820">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row>
    <row r="82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row>
    <row r="82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row>
    <row r="823">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row>
    <row r="824">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row>
    <row r="8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row>
    <row r="826">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row>
    <row r="827">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row>
    <row r="828">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row>
    <row r="829">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row>
    <row r="830">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row>
    <row r="83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row>
    <row r="83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row>
    <row r="833">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row>
    <row r="834">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row>
    <row r="83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row>
    <row r="836">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row>
    <row r="837">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row>
    <row r="838">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row>
    <row r="839">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row>
    <row r="840">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row>
    <row r="84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row>
    <row r="84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row>
    <row r="843">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row>
    <row r="844">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row>
    <row r="84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row>
    <row r="846">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row>
    <row r="847">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row>
    <row r="848">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row>
    <row r="849">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row>
    <row r="850">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row>
    <row r="85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row>
    <row r="85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row>
    <row r="853">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row>
    <row r="854">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row>
    <row r="85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row>
    <row r="856">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row>
    <row r="857">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row>
    <row r="858">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row>
    <row r="859">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row>
    <row r="860">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row>
    <row r="86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row>
    <row r="86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row>
    <row r="863">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row>
    <row r="864">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row>
    <row r="86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row>
    <row r="866">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row>
    <row r="867">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row>
    <row r="868">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row>
    <row r="869">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row>
    <row r="870">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row>
    <row r="87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row>
    <row r="87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row>
    <row r="873">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row>
    <row r="874">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row>
    <row r="87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row>
    <row r="876">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row>
    <row r="877">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row>
    <row r="878">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row>
    <row r="879">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row>
    <row r="880">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row>
    <row r="88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row>
    <row r="88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row>
    <row r="883">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row>
    <row r="884">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row>
    <row r="88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row>
    <row r="886">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row>
    <row r="887">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row>
    <row r="888">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row>
    <row r="889">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row>
    <row r="890">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row>
    <row r="89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row>
    <row r="89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row>
    <row r="893">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row>
    <row r="894">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row>
    <row r="89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row>
    <row r="896">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row>
    <row r="897">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row>
    <row r="898">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row>
    <row r="899">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row>
    <row r="900">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row>
    <row r="90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row>
    <row r="9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row>
    <row r="903">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row>
    <row r="904">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row>
    <row r="90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row>
    <row r="906">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row>
    <row r="907">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row>
    <row r="908">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row>
    <row r="909">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row>
    <row r="910">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row>
    <row r="91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row>
    <row r="91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row>
    <row r="913">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row>
    <row r="914">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row>
    <row r="91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row>
    <row r="916">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row>
    <row r="917">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row>
    <row r="918">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row>
    <row r="919">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row>
    <row r="920">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row>
    <row r="92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row>
    <row r="92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row>
    <row r="923">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row>
    <row r="924">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row>
    <row r="9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row>
    <row r="926">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row>
    <row r="927">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row>
    <row r="928">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row>
    <row r="929">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row>
    <row r="930">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row>
    <row r="93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row>
    <row r="93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row>
    <row r="933">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row>
    <row r="934">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row>
    <row r="93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row>
    <row r="936">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row>
    <row r="937">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row>
    <row r="938">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row>
    <row r="939">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row>
    <row r="940">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row>
    <row r="94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row>
    <row r="94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row>
    <row r="943">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row>
    <row r="944">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row>
    <row r="94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row>
    <row r="946">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row>
    <row r="947">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row>
    <row r="948">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row>
    <row r="949">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row>
    <row r="950">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row>
    <row r="95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row>
    <row r="95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row>
    <row r="953">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row>
    <row r="954">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row>
    <row r="95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row>
    <row r="956">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row>
    <row r="957">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row>
    <row r="958">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row>
    <row r="959">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row>
    <row r="960">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row>
    <row r="96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row>
    <row r="96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row>
    <row r="963">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row>
    <row r="964">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row>
    <row r="96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row>
    <row r="966">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row>
    <row r="967">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row>
    <row r="968">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row>
    <row r="969">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row>
    <row r="970">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row>
    <row r="97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row>
    <row r="97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row>
    <row r="973">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row>
    <row r="974">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row>
    <row r="97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row>
    <row r="976">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row>
    <row r="977">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row>
    <row r="978">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row>
    <row r="979">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row>
    <row r="980">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row>
    <row r="98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row>
    <row r="98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row>
    <row r="983">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row>
    <row r="984">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row>
    <row r="98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row>
    <row r="986">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row>
    <row r="987">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row>
    <row r="988">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row>
    <row r="989">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row>
    <row r="990">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row>
    <row r="99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row>
    <row r="99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row>
    <row r="993">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row>
    <row r="994">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row>
    <row r="99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row>
    <row r="996">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row>
    <row r="997">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row>
    <row r="998">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row>
    <row r="999">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row>
    <row r="1000">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row>
    <row r="1001">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row>
    <row r="10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row>
    <row r="1003">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row>
    <row r="1004">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c r="AD1004" s="9"/>
    </row>
    <row r="1005">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c r="AD1005" s="9"/>
    </row>
    <row r="1006">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row>
    <row r="1007">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row>
    <row r="1008">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row>
    <row r="1009">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row>
    <row r="1010">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row>
  </sheetData>
  <drawing r:id="rId1"/>
</worksheet>
</file>