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date1904="1" showInkAnnotation="0" codeName="ThisWorkbook" autoCompressPictures="0"/>
  <bookViews>
    <workbookView xWindow="1280" yWindow="300" windowWidth="30420" windowHeight="19040" tabRatio="861" activeTab="1"/>
  </bookViews>
  <sheets>
    <sheet name="Data" sheetId="13" r:id="rId1"/>
    <sheet name="Regression" sheetId="25" r:id="rId2"/>
    <sheet name="Multiple Regression" sheetId="26" r:id="rId3"/>
    <sheet name="Equilibrium model" sheetId="2" r:id="rId4"/>
    <sheet name="Terms and Conditions" sheetId="23" r:id="rId5"/>
    <sheet name="Sheet4" sheetId="18" state="hidden" r:id="rId6"/>
  </sheets>
  <definedNames>
    <definedName name="Area">'Equilibrium model'!$B$8</definedName>
    <definedName name="Area_scaling_factor">'Equilibrium model'!$H$9</definedName>
    <definedName name="AreaRegression_EstimatedIntercept" localSheetId="2">'Multiple Regression'!#REF!</definedName>
    <definedName name="AreaRegression_EstimatedIntercept" localSheetId="1">Regression!$P$3</definedName>
    <definedName name="AreaRegression_EstimatedIntercept">Regression!$P$3</definedName>
    <definedName name="AreaRegression_EstimatedSlope" localSheetId="2">'Multiple Regression'!#REF!</definedName>
    <definedName name="AreaRegression_EstimatedSlope" localSheetId="1">Regression!$P$4</definedName>
    <definedName name="AreaRegression_EstimatedSlope">Regression!$P$4</definedName>
    <definedName name="Colonization">'Equilibrium model'!$E$8</definedName>
    <definedName name="Distance">'Equilibrium model'!$B$9</definedName>
    <definedName name="Distance_scaling_factor">'Equilibrium model'!$H$8</definedName>
    <definedName name="DistanceRegression_EstimatedIntercept" localSheetId="2">'Multiple Regression'!#REF!</definedName>
    <definedName name="DistanceRegression_EstimatedIntercept" localSheetId="1">Regression!$AH$3</definedName>
    <definedName name="DistanceRegression_EstimatedIntercept">Regression!$AH$3</definedName>
    <definedName name="DistanceRegression_EstimatedSlope" localSheetId="2">'Multiple Regression'!#REF!</definedName>
    <definedName name="DistanceRegression_EstimatedSlope" localSheetId="1">Regression!$AH$4</definedName>
    <definedName name="DistanceRegression_EstimatedSlope">Regression!$AH$4</definedName>
    <definedName name="Ext">'Equilibrium model'!$B$15</definedName>
    <definedName name="Extinction">'Equilibrium model'!$E$9</definedName>
    <definedName name="Imm">'Equilibrium model'!$B$14</definedName>
    <definedName name="JointRegression_EstimatedAreaSlope" localSheetId="2">'Multiple Regression'!$P$3</definedName>
    <definedName name="JointRegression_EstimatedAreaSlope" localSheetId="1">'Multiple Regression'!$P$3</definedName>
    <definedName name="JointRegression_EstimatedAreaSlope">'Multiple Regression'!$P$3</definedName>
    <definedName name="JointRegression_EstimatedDistSlope" localSheetId="2">'Multiple Regression'!$P$4</definedName>
    <definedName name="JointRegression_EstimatedDistSlope" localSheetId="1">'Multiple Regression'!$P$4</definedName>
    <definedName name="JointRegression_EstimatedDistSlope">'Multiple Regression'!$P$4</definedName>
    <definedName name="JointRegression_EstimatedIntercept" localSheetId="2">'Multiple Regression'!$P$2</definedName>
    <definedName name="JointRegression_EstimatedIntercept" localSheetId="1">'Multiple Regression'!$P$2</definedName>
    <definedName name="JointRegression_EstimatedIntercept">'Multiple Regression'!$P$2</definedName>
    <definedName name="Pool">'Equilibrium model'!$B$7</definedName>
    <definedName name="Species_richness">'Equilibrium model'!$B$13</definedName>
  </definedNames>
  <calcPr calcId="140001"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P3" i="25" l="1"/>
  <c r="AH3" i="25"/>
  <c r="P4" i="25"/>
  <c r="I4" i="25"/>
  <c r="J4" i="25"/>
  <c r="AH4" i="25"/>
  <c r="AA4" i="25"/>
  <c r="AB4" i="25"/>
  <c r="I5" i="25"/>
  <c r="J5" i="25"/>
  <c r="AA5" i="25"/>
  <c r="AB5" i="25"/>
  <c r="I6" i="25"/>
  <c r="J6" i="25"/>
  <c r="AA6" i="25"/>
  <c r="AB6" i="25"/>
  <c r="I7" i="25"/>
  <c r="J7" i="25"/>
  <c r="M7" i="25"/>
  <c r="I8" i="25"/>
  <c r="I9" i="25"/>
  <c r="I10" i="25"/>
  <c r="I11" i="25"/>
  <c r="I12" i="25"/>
  <c r="I13" i="25"/>
  <c r="I14" i="25"/>
  <c r="I15" i="25"/>
  <c r="I16" i="25"/>
  <c r="I17" i="25"/>
  <c r="I18" i="25"/>
  <c r="I19" i="25"/>
  <c r="I20" i="25"/>
  <c r="I21" i="25"/>
  <c r="I22" i="25"/>
  <c r="I23" i="25"/>
  <c r="I24" i="25"/>
  <c r="I25" i="25"/>
  <c r="I26" i="25"/>
  <c r="I27" i="25"/>
  <c r="I28" i="25"/>
  <c r="I29" i="25"/>
  <c r="I30" i="25"/>
  <c r="I31" i="25"/>
  <c r="I32" i="25"/>
  <c r="I33" i="25"/>
  <c r="I34" i="25"/>
  <c r="I35" i="25"/>
  <c r="I36" i="25"/>
  <c r="I37" i="25"/>
  <c r="I38" i="25"/>
  <c r="I39" i="25"/>
  <c r="I40" i="25"/>
  <c r="I41" i="25"/>
  <c r="I42" i="25"/>
  <c r="I43" i="25"/>
  <c r="I44" i="25"/>
  <c r="N7" i="25"/>
  <c r="AA7" i="25"/>
  <c r="AB7" i="25"/>
  <c r="AE7" i="25"/>
  <c r="AF7" i="25"/>
  <c r="J8" i="25"/>
  <c r="M8" i="25"/>
  <c r="N8" i="25"/>
  <c r="AA8" i="25"/>
  <c r="AB8" i="25"/>
  <c r="AE9" i="25"/>
  <c r="AE8" i="25"/>
  <c r="AF8" i="25"/>
  <c r="J9" i="25"/>
  <c r="AA9" i="25"/>
  <c r="AB9" i="25"/>
  <c r="AF9" i="25"/>
  <c r="J10" i="25"/>
  <c r="AA10" i="25"/>
  <c r="AB10" i="25"/>
  <c r="J11" i="25"/>
  <c r="AA11" i="25"/>
  <c r="AB11" i="25"/>
  <c r="J12" i="25"/>
  <c r="AA12" i="25"/>
  <c r="AB12" i="25"/>
  <c r="J13" i="25"/>
  <c r="AA13" i="25"/>
  <c r="AB13" i="25"/>
  <c r="J14" i="25"/>
  <c r="AA14" i="25"/>
  <c r="AB14" i="25"/>
  <c r="J15" i="25"/>
  <c r="AA15" i="25"/>
  <c r="AB15" i="25"/>
  <c r="J16" i="25"/>
  <c r="AA16" i="25"/>
  <c r="AB16" i="25"/>
  <c r="J17" i="25"/>
  <c r="AA17" i="25"/>
  <c r="AB17" i="25"/>
  <c r="J18" i="25"/>
  <c r="AA18" i="25"/>
  <c r="AB18" i="25"/>
  <c r="J19" i="25"/>
  <c r="AA19" i="25"/>
  <c r="AB19" i="25"/>
  <c r="J20" i="25"/>
  <c r="AA20" i="25"/>
  <c r="AB20" i="25"/>
  <c r="J21" i="25"/>
  <c r="AA21" i="25"/>
  <c r="AB21" i="25"/>
  <c r="J22" i="25"/>
  <c r="AA22" i="25"/>
  <c r="AB22" i="25"/>
  <c r="J23" i="25"/>
  <c r="AA23" i="25"/>
  <c r="AB23" i="25"/>
  <c r="J24" i="25"/>
  <c r="AA24" i="25"/>
  <c r="AB24" i="25"/>
  <c r="J25" i="25"/>
  <c r="AA25" i="25"/>
  <c r="AB25" i="25"/>
  <c r="J26" i="25"/>
  <c r="AA26" i="25"/>
  <c r="AB26" i="25"/>
  <c r="J27" i="25"/>
  <c r="AA27" i="25"/>
  <c r="AB27" i="25"/>
  <c r="J28" i="25"/>
  <c r="AA28" i="25"/>
  <c r="AB28" i="25"/>
  <c r="J29" i="25"/>
  <c r="AA29" i="25"/>
  <c r="AB29" i="25"/>
  <c r="J30" i="25"/>
  <c r="AA30" i="25"/>
  <c r="AB30" i="25"/>
  <c r="J31" i="25"/>
  <c r="AA31" i="25"/>
  <c r="AB31" i="25"/>
  <c r="J32" i="25"/>
  <c r="AA32" i="25"/>
  <c r="AB32" i="25"/>
  <c r="J33" i="25"/>
  <c r="AA33" i="25"/>
  <c r="AB33" i="25"/>
  <c r="J34" i="25"/>
  <c r="AA34" i="25"/>
  <c r="AB34" i="25"/>
  <c r="J35" i="25"/>
  <c r="AA35" i="25"/>
  <c r="AB35" i="25"/>
  <c r="J36" i="25"/>
  <c r="AA36" i="25"/>
  <c r="AB36" i="25"/>
  <c r="J37" i="25"/>
  <c r="AA37" i="25"/>
  <c r="AB37" i="25"/>
  <c r="J38" i="25"/>
  <c r="AA38" i="25"/>
  <c r="AB38" i="25"/>
  <c r="J39" i="25"/>
  <c r="AA39" i="25"/>
  <c r="AB39" i="25"/>
  <c r="J40" i="25"/>
  <c r="AA40" i="25"/>
  <c r="AB40" i="25"/>
  <c r="J41" i="25"/>
  <c r="AA41" i="25"/>
  <c r="AB41" i="25"/>
  <c r="J42" i="25"/>
  <c r="AA42" i="25"/>
  <c r="AB42" i="25"/>
  <c r="J43" i="25"/>
  <c r="AA43" i="25"/>
  <c r="AB43" i="25"/>
  <c r="J44" i="25"/>
  <c r="AA44" i="25"/>
  <c r="AB44" i="25"/>
  <c r="J46" i="25"/>
  <c r="AB46" i="25"/>
  <c r="P2" i="26"/>
  <c r="P3" i="26"/>
  <c r="P4" i="26"/>
  <c r="I4" i="26"/>
  <c r="J4" i="26"/>
  <c r="AC4" i="26"/>
  <c r="AD4" i="26"/>
  <c r="AE4" i="26"/>
  <c r="I5" i="26"/>
  <c r="J5" i="26"/>
  <c r="AC5" i="26"/>
  <c r="AD5" i="26"/>
  <c r="AE5" i="26"/>
  <c r="I6" i="26"/>
  <c r="J6" i="26"/>
  <c r="L6" i="26"/>
  <c r="AC6" i="26"/>
  <c r="AD6" i="26"/>
  <c r="AE6" i="26"/>
  <c r="I7" i="26"/>
  <c r="J7" i="26"/>
  <c r="AC7" i="26"/>
  <c r="AD7" i="26"/>
  <c r="AE7" i="26"/>
  <c r="I8" i="26"/>
  <c r="J8" i="26"/>
  <c r="AC8" i="26"/>
  <c r="AD8" i="26"/>
  <c r="AE8" i="26"/>
  <c r="I9" i="26"/>
  <c r="J9" i="26"/>
  <c r="AC9" i="26"/>
  <c r="AD9" i="26"/>
  <c r="AE9" i="26"/>
  <c r="I10" i="26"/>
  <c r="J10" i="26"/>
  <c r="AC10" i="26"/>
  <c r="AD10" i="26"/>
  <c r="AE10" i="26"/>
  <c r="I11" i="26"/>
  <c r="J11" i="26"/>
  <c r="AC11" i="26"/>
  <c r="AD11" i="26"/>
  <c r="AE11" i="26"/>
  <c r="I12" i="26"/>
  <c r="J12" i="26"/>
  <c r="AC12" i="26"/>
  <c r="AD12" i="26"/>
  <c r="AE12" i="26"/>
  <c r="I13" i="26"/>
  <c r="J13" i="26"/>
  <c r="AC13" i="26"/>
  <c r="AD13" i="26"/>
  <c r="AE13" i="26"/>
  <c r="I14" i="26"/>
  <c r="J14" i="26"/>
  <c r="AC14" i="26"/>
  <c r="AD14" i="26"/>
  <c r="AE14" i="26"/>
  <c r="I15" i="26"/>
  <c r="J15" i="26"/>
  <c r="AC15" i="26"/>
  <c r="AD15" i="26"/>
  <c r="AE15" i="26"/>
  <c r="I16" i="26"/>
  <c r="J16" i="26"/>
  <c r="AC16" i="26"/>
  <c r="AD16" i="26"/>
  <c r="AE16" i="26"/>
  <c r="I17" i="26"/>
  <c r="J17" i="26"/>
  <c r="AC17" i="26"/>
  <c r="AD17" i="26"/>
  <c r="AE17" i="26"/>
  <c r="I18" i="26"/>
  <c r="J18" i="26"/>
  <c r="AC18" i="26"/>
  <c r="AD18" i="26"/>
  <c r="AE18" i="26"/>
  <c r="I19" i="26"/>
  <c r="J19" i="26"/>
  <c r="AC19" i="26"/>
  <c r="AD19" i="26"/>
  <c r="AE19" i="26"/>
  <c r="I20" i="26"/>
  <c r="J20" i="26"/>
  <c r="AC20" i="26"/>
  <c r="AD20" i="26"/>
  <c r="AE20" i="26"/>
  <c r="I21" i="26"/>
  <c r="J21" i="26"/>
  <c r="AC21" i="26"/>
  <c r="AD21" i="26"/>
  <c r="AE21" i="26"/>
  <c r="I22" i="26"/>
  <c r="J22" i="26"/>
  <c r="AC22" i="26"/>
  <c r="AD22" i="26"/>
  <c r="AE22" i="26"/>
  <c r="I23" i="26"/>
  <c r="J23" i="26"/>
  <c r="AC23" i="26"/>
  <c r="AD23" i="26"/>
  <c r="AE23" i="26"/>
  <c r="I24" i="26"/>
  <c r="J24" i="26"/>
  <c r="AC24" i="26"/>
  <c r="AD24" i="26"/>
  <c r="AE24" i="26"/>
  <c r="I25" i="26"/>
  <c r="J25" i="26"/>
  <c r="AC25" i="26"/>
  <c r="AD25" i="26"/>
  <c r="AE25" i="26"/>
  <c r="I26" i="26"/>
  <c r="J26" i="26"/>
  <c r="AC26" i="26"/>
  <c r="AD26" i="26"/>
  <c r="AE26" i="26"/>
  <c r="I27" i="26"/>
  <c r="J27" i="26"/>
  <c r="AC27" i="26"/>
  <c r="AD27" i="26"/>
  <c r="AE27" i="26"/>
  <c r="I28" i="26"/>
  <c r="J28" i="26"/>
  <c r="AC28" i="26"/>
  <c r="AD28" i="26"/>
  <c r="AE28" i="26"/>
  <c r="I29" i="26"/>
  <c r="J29" i="26"/>
  <c r="AC29" i="26"/>
  <c r="AD29" i="26"/>
  <c r="AE29" i="26"/>
  <c r="I30" i="26"/>
  <c r="J30" i="26"/>
  <c r="AC30" i="26"/>
  <c r="AD30" i="26"/>
  <c r="AE30" i="26"/>
  <c r="I31" i="26"/>
  <c r="J31" i="26"/>
  <c r="AC31" i="26"/>
  <c r="AD31" i="26"/>
  <c r="AE31" i="26"/>
  <c r="I32" i="26"/>
  <c r="J32" i="26"/>
  <c r="AC32" i="26"/>
  <c r="AD32" i="26"/>
  <c r="AE32" i="26"/>
  <c r="I33" i="26"/>
  <c r="J33" i="26"/>
  <c r="AC33" i="26"/>
  <c r="AD33" i="26"/>
  <c r="AE33" i="26"/>
  <c r="I34" i="26"/>
  <c r="J34" i="26"/>
  <c r="AC34" i="26"/>
  <c r="AD34" i="26"/>
  <c r="AE34" i="26"/>
  <c r="I35" i="26"/>
  <c r="J35" i="26"/>
  <c r="AC35" i="26"/>
  <c r="AD35" i="26"/>
  <c r="AE35" i="26"/>
  <c r="I36" i="26"/>
  <c r="J36" i="26"/>
  <c r="AC36" i="26"/>
  <c r="AD36" i="26"/>
  <c r="AE36" i="26"/>
  <c r="I37" i="26"/>
  <c r="J37" i="26"/>
  <c r="AC37" i="26"/>
  <c r="AD37" i="26"/>
  <c r="AE37" i="26"/>
  <c r="I38" i="26"/>
  <c r="J38" i="26"/>
  <c r="AC38" i="26"/>
  <c r="AD38" i="26"/>
  <c r="AE38" i="26"/>
  <c r="I39" i="26"/>
  <c r="J39" i="26"/>
  <c r="AC39" i="26"/>
  <c r="AD39" i="26"/>
  <c r="AE39" i="26"/>
  <c r="I40" i="26"/>
  <c r="J40" i="26"/>
  <c r="AC40" i="26"/>
  <c r="AD40" i="26"/>
  <c r="AE40" i="26"/>
  <c r="I41" i="26"/>
  <c r="J41" i="26"/>
  <c r="AC41" i="26"/>
  <c r="AD41" i="26"/>
  <c r="AE41" i="26"/>
  <c r="I42" i="26"/>
  <c r="J42" i="26"/>
  <c r="AC42" i="26"/>
  <c r="AD42" i="26"/>
  <c r="AE42" i="26"/>
  <c r="I43" i="26"/>
  <c r="J43" i="26"/>
  <c r="AC43" i="26"/>
  <c r="AD43" i="26"/>
  <c r="AE43" i="26"/>
  <c r="I44" i="26"/>
  <c r="J44" i="26"/>
  <c r="AC44" i="26"/>
  <c r="AD44" i="26"/>
  <c r="AE44" i="26"/>
  <c r="J46" i="26"/>
  <c r="AC46" i="26"/>
  <c r="AD46" i="26"/>
  <c r="AE46" i="26"/>
  <c r="AC47" i="26"/>
  <c r="AD47" i="26"/>
  <c r="AE47" i="26"/>
  <c r="C7" i="2"/>
  <c r="C8" i="2"/>
  <c r="C9" i="2"/>
  <c r="D12" i="2"/>
  <c r="B13" i="2"/>
  <c r="B14" i="2"/>
  <c r="B15" i="2"/>
  <c r="B20" i="2"/>
  <c r="C20" i="2"/>
  <c r="B21" i="2"/>
  <c r="C21" i="2"/>
  <c r="B22" i="2"/>
  <c r="C22" i="2"/>
  <c r="B23" i="2"/>
  <c r="C23" i="2"/>
  <c r="B24" i="2"/>
  <c r="C24" i="2"/>
  <c r="B25" i="2"/>
  <c r="C25" i="2"/>
  <c r="B26" i="2"/>
  <c r="C26" i="2"/>
  <c r="B27" i="2"/>
  <c r="C27" i="2"/>
  <c r="B28" i="2"/>
  <c r="C28" i="2"/>
  <c r="B29" i="2"/>
  <c r="C29" i="2"/>
  <c r="B30" i="2"/>
  <c r="C30" i="2"/>
</calcChain>
</file>

<file path=xl/sharedStrings.xml><?xml version="1.0" encoding="utf-8"?>
<sst xmlns="http://schemas.openxmlformats.org/spreadsheetml/2006/main" count="229" uniqueCount="115">
  <si>
    <t>These terms and conditions form a kind of "copyleft," a type of license designed for free materials and software.  Note that because this section is to be retained, all modified versions and derivative materials must also be made freely available in the same way.  This text is based on the GNU Free Documentation License v1.2, available from the Free Software Foundation at http://www.gnu.org/copyleft/.</t>
  </si>
  <si>
    <t>History:</t>
  </si>
  <si>
    <t>Date: August 2005</t>
  </si>
  <si>
    <t>Name: Jennifer A. Spangenberg and John R. Jungck</t>
  </si>
  <si>
    <t>Institution: BioQUEST Curriculum Consortium, Beloit College</t>
  </si>
  <si>
    <t>S. Ronaldsay</t>
  </si>
  <si>
    <t>S. Uist</t>
  </si>
  <si>
    <t>Log (area)</t>
  </si>
  <si>
    <t>Log (dist)</t>
  </si>
  <si>
    <t>Log (species)</t>
  </si>
  <si>
    <t>Max:</t>
  </si>
  <si>
    <t>Min:</t>
  </si>
  <si>
    <t>You may use, reproduce, and distribute this module, consisting of both the software and this associated documentation, freely for all nonprofit educational purposes.  You may also make any modifications to the module and distribute the modified version.  If you do, you must:</t>
  </si>
  <si>
    <t>• Give the modified version a title distinct from that of the existing document, and from all previous versions listed in the "History" section.</t>
  </si>
  <si>
    <t>SPECIES RICHNESS VS. ISLAND DISTANCE</t>
  </si>
  <si>
    <t>Geo Mean</t>
  </si>
  <si>
    <t>Date: June 2015</t>
  </si>
  <si>
    <r>
      <t xml:space="preserve">Title: </t>
    </r>
    <r>
      <rPr>
        <i/>
        <sz val="12"/>
        <rFont val="Times"/>
      </rPr>
      <t>Island Biogeography BQSW 2015.xls</t>
    </r>
  </si>
  <si>
    <t>Name: Anton E. Weisstein</t>
  </si>
  <si>
    <t>Institution: Truman State University</t>
  </si>
  <si>
    <t>Modifications:
 • Removed all data sheets except for vascular plants in the British Isles
 • Added Johnson &amp; Simberloff's data on soil types, max. elevation, latitude, and distance from mainland
 • Added regression and multiple regression sheets and analyses
 • Removed initial pop-up window and all macros from deleted sheets</t>
  </si>
  <si>
    <t>Colonization</t>
  </si>
  <si>
    <t>Extinction</t>
  </si>
  <si>
    <t>Distance</t>
  </si>
  <si>
    <t>• Immediately below the new copyright line (even if you left it blank), add or retain the lines:</t>
  </si>
  <si>
    <t>See end of document for full modification history</t>
  </si>
  <si>
    <t>• Retain this "Terms and Conditions" section unchanged.</t>
  </si>
  <si>
    <t>• Add to the "History" section an item that includes at least the date, title, author(s), and a description of the modifications, while retaining all previous entries in that section.</t>
  </si>
  <si>
    <t>MacArthur-Wilson Model of Island Biogeography</t>
  </si>
  <si>
    <t>Richness</t>
  </si>
  <si>
    <t>Immigration</t>
  </si>
  <si>
    <t>Equilibrium Values</t>
  </si>
  <si>
    <t>Distance from mainland</t>
  </si>
  <si>
    <t>Probabilities obtained</t>
  </si>
  <si>
    <t>from actual data</t>
  </si>
  <si>
    <t xml:space="preserve">Scaling factors </t>
  </si>
  <si>
    <t>obtained from actual data</t>
  </si>
  <si>
    <t>Immigration rate</t>
  </si>
  <si>
    <t>Extinction rate</t>
  </si>
  <si>
    <t>May</t>
  </si>
  <si>
    <t>Ailsa</t>
  </si>
  <si>
    <t>Name: Jennifer A. Spangenberg, John R. Jungck, and Anton E. Weisstein</t>
  </si>
  <si>
    <t>Estimated slope (area):</t>
  </si>
  <si>
    <t>Estimated slope (distance):</t>
  </si>
  <si>
    <t>Species-area relationship of vascular plants in the British Isles</t>
  </si>
  <si>
    <t>• In the line immediately below the title, replace the existing text (if any) with the text "© YEAR  NAME", where YEAR is the year of the modification and NAME is your name.  If you would prefer not to copyright your version, then simply leave that line blank.</t>
  </si>
  <si>
    <t>Species</t>
  </si>
  <si>
    <t>Species richness</t>
  </si>
  <si>
    <t>Area</t>
  </si>
  <si>
    <t>Assumptions:</t>
  </si>
  <si>
    <t>1) All species from mainland have equal dispersal ability and risk of extinction</t>
  </si>
  <si>
    <t>2) There is no interaction between species on an island</t>
  </si>
  <si>
    <t>Island Parameters</t>
  </si>
  <si>
    <t>Mainland species pool</t>
  </si>
  <si>
    <t>Island area</t>
  </si>
  <si>
    <t>Acknowledgements: Support for this work was provided, in part, by the National Science Foundation Division of Undergraduate Education, the Howard Hughes Medical Institute, and EOT-PACI.</t>
  </si>
  <si>
    <t>Modifications: None (original version).</t>
  </si>
  <si>
    <r>
      <t xml:space="preserve">Original version: </t>
    </r>
    <r>
      <rPr>
        <i/>
        <sz val="12"/>
        <rFont val="Times"/>
      </rPr>
      <t>Island Biogeography</t>
    </r>
    <r>
      <rPr>
        <sz val="12"/>
        <rFont val="Times"/>
      </rPr>
      <t xml:space="preserve"> </t>
    </r>
    <r>
      <rPr>
        <i/>
        <sz val="12"/>
        <rFont val="Times"/>
      </rPr>
      <t>1.0</t>
    </r>
    <r>
      <rPr>
        <sz val="12"/>
        <rFont val="Times"/>
      </rPr>
      <t xml:space="preserve"> © 2005  Jennifer A. Spangenberg and John R. Jungck</t>
    </r>
  </si>
  <si>
    <r>
      <t xml:space="preserve">Title: </t>
    </r>
    <r>
      <rPr>
        <i/>
        <sz val="12"/>
        <rFont val="Times"/>
      </rPr>
      <t>Island Biogeography 1.0</t>
    </r>
  </si>
  <si>
    <r>
      <t xml:space="preserve">Title: </t>
    </r>
    <r>
      <rPr>
        <i/>
        <sz val="12"/>
        <rFont val="Times"/>
      </rPr>
      <t>Island Biogeography 1.1.xls</t>
    </r>
  </si>
  <si>
    <t>Rhum</t>
  </si>
  <si>
    <t>Terms and Conditions:</t>
  </si>
  <si>
    <t>Dist</t>
  </si>
  <si>
    <t>Estimated slope:</t>
  </si>
  <si>
    <t>SPECIES RICHNESS VS. ISLAND AREA</t>
  </si>
  <si>
    <r>
      <t>MULTIPLE</t>
    </r>
    <r>
      <rPr>
        <b/>
        <sz val="20"/>
        <rFont val="Arial"/>
      </rPr>
      <t xml:space="preserve"> REGRESSION OF SPECIES RICHNESS VS. AREA </t>
    </r>
    <r>
      <rPr>
        <b/>
        <i/>
        <u/>
        <sz val="20"/>
        <rFont val="Arial"/>
      </rPr>
      <t>AND</t>
    </r>
    <r>
      <rPr>
        <b/>
        <sz val="20"/>
        <rFont val="Arial"/>
      </rPr>
      <t xml:space="preserve"> DISTANCE</t>
    </r>
  </si>
  <si>
    <r>
      <t xml:space="preserve">Modifications:
  • Repaired Island Parameter scrollbars on "Equilibrium model" sheet
  • Fixed scale and enabled animation on graphs ("Equilibrium model" and "Species accumulation" sheets)
  • Separated graph of species richness from graphs of </t>
    </r>
    <r>
      <rPr>
        <i/>
        <sz val="12"/>
        <rFont val="Times"/>
      </rPr>
      <t>change</t>
    </r>
    <r>
      <rPr>
        <sz val="12"/>
        <rFont val="Times"/>
      </rPr>
      <t xml:space="preserve"> in species richness; added slope &amp; difference lines</t>
    </r>
  </si>
  <si>
    <t>Lundy</t>
  </si>
  <si>
    <t>Fair</t>
  </si>
  <si>
    <t>Muck</t>
  </si>
  <si>
    <t>Iona</t>
  </si>
  <si>
    <t>Mingulay</t>
  </si>
  <si>
    <t>Rona</t>
  </si>
  <si>
    <t>Canna</t>
  </si>
  <si>
    <t>Foula</t>
  </si>
  <si>
    <t>Gigha</t>
  </si>
  <si>
    <t>Barra</t>
  </si>
  <si>
    <t>Whalsay</t>
  </si>
  <si>
    <t>Eigg</t>
  </si>
  <si>
    <t>Bressay</t>
  </si>
  <si>
    <t>Stronsay</t>
  </si>
  <si>
    <t>Fetlar</t>
  </si>
  <si>
    <t>Colonsay</t>
  </si>
  <si>
    <t>Sanday</t>
  </si>
  <si>
    <t>Westray</t>
  </si>
  <si>
    <t>Coll</t>
  </si>
  <si>
    <t>Tiree</t>
  </si>
  <si>
    <t>Unst</t>
  </si>
  <si>
    <t>Hoy</t>
  </si>
  <si>
    <t>Yell</t>
  </si>
  <si>
    <t>Jura</t>
  </si>
  <si>
    <t>Wight</t>
  </si>
  <si>
    <t>Arran</t>
  </si>
  <si>
    <t>Orkney</t>
  </si>
  <si>
    <t>Man</t>
  </si>
  <si>
    <t>Islay</t>
  </si>
  <si>
    <t>Anglesey</t>
  </si>
  <si>
    <t>Mull</t>
  </si>
  <si>
    <t>Shetland</t>
  </si>
  <si>
    <t>Skye</t>
  </si>
  <si>
    <t>Lewis</t>
  </si>
  <si>
    <t>Island</t>
  </si>
  <si>
    <t>Date: March 2007</t>
  </si>
  <si>
    <t>Soil Types</t>
  </si>
  <si>
    <t>Distance from mainland (km)</t>
  </si>
  <si>
    <t>Elevation (m)</t>
  </si>
  <si>
    <t>Latitude (°N)</t>
  </si>
  <si>
    <r>
      <t>Area (km</t>
    </r>
    <r>
      <rPr>
        <b/>
        <vertAlign val="superscript"/>
        <sz val="20"/>
        <rFont val="Arial"/>
      </rPr>
      <t>2</t>
    </r>
    <r>
      <rPr>
        <b/>
        <sz val="20"/>
        <rFont val="Arial"/>
      </rPr>
      <t>)</t>
    </r>
  </si>
  <si>
    <t>Predicted richness</t>
  </si>
  <si>
    <t>Squared residual</t>
  </si>
  <si>
    <t>Estimated intercept:</t>
  </si>
  <si>
    <t>Min</t>
  </si>
  <si>
    <t>Max</t>
  </si>
  <si>
    <t>N. Ronaldsay</t>
  </si>
  <si>
    <t>N. Uist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</si>
</sst>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
  </numFmts>
  <fonts count="21" x14ac:knownFonts="1">
    <font>
      <sz val="10"/>
      <name val="Arial"/>
    </font>
    <font>
      <sz val="12"/>
      <color indexed="10"/>
      <name val="Geneva"/>
    </font>
    <font>
      <b/>
      <sz val="12"/>
      <name val="Geneva"/>
    </font>
    <font>
      <sz val="12"/>
      <name val="Geneva"/>
    </font>
    <font>
      <b/>
      <sz val="12"/>
      <color indexed="9"/>
      <name val="Geneva"/>
    </font>
    <font>
      <sz val="12"/>
      <color indexed="9"/>
      <name val="Geneva"/>
    </font>
    <font>
      <sz val="8"/>
      <name val="Arial"/>
    </font>
    <font>
      <b/>
      <sz val="12"/>
      <color indexed="8"/>
      <name val="Times"/>
    </font>
    <font>
      <sz val="12"/>
      <name val="Times"/>
    </font>
    <font>
      <i/>
      <sz val="12"/>
      <name val="Times"/>
    </font>
    <font>
      <sz val="12"/>
      <color indexed="8"/>
      <name val="Times"/>
    </font>
    <font>
      <b/>
      <sz val="12"/>
      <name val="Times"/>
    </font>
    <font>
      <b/>
      <sz val="24"/>
      <name val="Arial"/>
    </font>
    <font>
      <sz val="20"/>
      <name val="Arial"/>
    </font>
    <font>
      <b/>
      <sz val="20"/>
      <name val="Arial"/>
    </font>
    <font>
      <b/>
      <vertAlign val="superscript"/>
      <sz val="20"/>
      <name val="Arial"/>
    </font>
    <font>
      <sz val="10"/>
      <color indexed="9"/>
      <name val="Arial"/>
    </font>
    <font>
      <b/>
      <i/>
      <u/>
      <sz val="20"/>
      <name val="Arial"/>
    </font>
    <font>
      <b/>
      <sz val="10"/>
      <color rgb="FF000000"/>
      <name val="Arial"/>
    </font>
    <font>
      <b/>
      <sz val="26"/>
      <color rgb="FF000000"/>
      <name val="Arial"/>
    </font>
    <font>
      <b/>
      <sz val="14"/>
      <color rgb="FF000000"/>
      <name val="Arial"/>
    </font>
  </fonts>
  <fills count="2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9"/>
        <bgColor indexed="64"/>
      </patternFill>
    </fill>
    <fill>
      <patternFill patternType="solid">
        <fgColor indexed="20"/>
        <bgColor indexed="64"/>
      </patternFill>
    </fill>
    <fill>
      <patternFill patternType="solid">
        <fgColor indexed="46"/>
        <bgColor indexed="64"/>
      </patternFill>
    </fill>
    <fill>
      <patternFill patternType="solid">
        <fgColor indexed="37"/>
        <bgColor indexed="64"/>
      </patternFill>
    </fill>
    <fill>
      <patternFill patternType="solid">
        <fgColor indexed="29"/>
        <bgColor indexed="64"/>
      </patternFill>
    </fill>
    <fill>
      <patternFill patternType="solid">
        <fgColor indexed="45"/>
        <bgColor indexed="64"/>
      </patternFill>
    </fill>
    <fill>
      <patternFill patternType="solid">
        <fgColor indexed="47"/>
        <bgColor indexed="64"/>
      </patternFill>
    </fill>
    <fill>
      <patternFill patternType="solid">
        <fgColor indexed="19"/>
        <bgColor indexed="64"/>
      </patternFill>
    </fill>
    <fill>
      <patternFill patternType="solid">
        <fgColor indexed="34"/>
        <bgColor indexed="34"/>
      </patternFill>
    </fill>
    <fill>
      <patternFill patternType="solid">
        <fgColor indexed="11"/>
        <bgColor indexed="11"/>
      </patternFill>
    </fill>
    <fill>
      <patternFill patternType="solid">
        <fgColor indexed="48"/>
        <bgColor indexed="48"/>
      </patternFill>
    </fill>
    <fill>
      <patternFill patternType="solid">
        <fgColor indexed="31"/>
        <bgColor indexed="64"/>
      </patternFill>
    </fill>
    <fill>
      <patternFill patternType="solid">
        <fgColor indexed="11"/>
        <bgColor indexed="64"/>
      </patternFill>
    </fill>
    <fill>
      <patternFill patternType="solid">
        <fgColor indexed="48"/>
        <bgColor indexed="64"/>
      </patternFill>
    </fill>
    <fill>
      <patternFill patternType="solid">
        <fgColor indexed="36"/>
        <bgColor indexed="64"/>
      </patternFill>
    </fill>
    <fill>
      <patternFill patternType="solid">
        <fgColor indexed="13"/>
        <bgColor indexed="64"/>
      </patternFill>
    </fill>
  </fills>
  <borders count="49">
    <border>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ck">
        <color indexed="17"/>
      </left>
      <right/>
      <top/>
      <bottom/>
      <diagonal/>
    </border>
    <border>
      <left/>
      <right style="thick">
        <color indexed="17"/>
      </right>
      <top/>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style="thick">
        <color indexed="39"/>
      </left>
      <right/>
      <top/>
      <bottom/>
      <diagonal/>
    </border>
    <border>
      <left/>
      <right style="thick">
        <color indexed="39"/>
      </right>
      <top/>
      <bottom/>
      <diagonal/>
    </border>
    <border>
      <left style="thick">
        <color indexed="39"/>
      </left>
      <right/>
      <top/>
      <bottom style="thick">
        <color indexed="39"/>
      </bottom>
      <diagonal/>
    </border>
    <border>
      <left/>
      <right/>
      <top/>
      <bottom style="thick">
        <color indexed="39"/>
      </bottom>
      <diagonal/>
    </border>
    <border>
      <left/>
      <right style="thick">
        <color indexed="39"/>
      </right>
      <top/>
      <bottom style="thick">
        <color indexed="39"/>
      </bottom>
      <diagonal/>
    </border>
    <border>
      <left style="thick">
        <color indexed="20"/>
      </left>
      <right/>
      <top/>
      <bottom/>
      <diagonal/>
    </border>
    <border>
      <left/>
      <right style="thick">
        <color indexed="20"/>
      </right>
      <top/>
      <bottom/>
      <diagonal/>
    </border>
    <border>
      <left style="thick">
        <color indexed="20"/>
      </left>
      <right/>
      <top/>
      <bottom style="thick">
        <color indexed="20"/>
      </bottom>
      <diagonal/>
    </border>
    <border>
      <left/>
      <right/>
      <top/>
      <bottom style="thick">
        <color indexed="20"/>
      </bottom>
      <diagonal/>
    </border>
    <border>
      <left/>
      <right style="thick">
        <color indexed="20"/>
      </right>
      <top/>
      <bottom style="thick">
        <color indexed="20"/>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39"/>
      </left>
      <right/>
      <top style="thick">
        <color indexed="39"/>
      </top>
      <bottom/>
      <diagonal/>
    </border>
    <border>
      <left/>
      <right/>
      <top style="thick">
        <color indexed="39"/>
      </top>
      <bottom/>
      <diagonal/>
    </border>
    <border>
      <left/>
      <right style="thick">
        <color indexed="39"/>
      </right>
      <top style="thick">
        <color indexed="39"/>
      </top>
      <bottom/>
      <diagonal/>
    </border>
    <border>
      <left style="thick">
        <color indexed="20"/>
      </left>
      <right/>
      <top style="thick">
        <color indexed="20"/>
      </top>
      <bottom/>
      <diagonal/>
    </border>
    <border>
      <left/>
      <right/>
      <top style="thick">
        <color indexed="20"/>
      </top>
      <bottom/>
      <diagonal/>
    </border>
    <border>
      <left/>
      <right style="thick">
        <color indexed="20"/>
      </right>
      <top style="thick">
        <color indexed="20"/>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s>
  <cellStyleXfs count="1">
    <xf numFmtId="0" fontId="0" fillId="0" borderId="0"/>
  </cellStyleXfs>
  <cellXfs count="168">
    <xf numFmtId="0" fontId="0" fillId="0" borderId="0" xfId="0"/>
    <xf numFmtId="1" fontId="2" fillId="0" borderId="0" xfId="0" applyNumberFormat="1" applyFont="1"/>
    <xf numFmtId="1" fontId="3" fillId="0" borderId="0" xfId="0" applyNumberFormat="1" applyFont="1"/>
    <xf numFmtId="1" fontId="3" fillId="0" borderId="0" xfId="0" applyNumberFormat="1" applyFont="1" applyFill="1" applyBorder="1" applyAlignment="1"/>
    <xf numFmtId="1" fontId="3" fillId="2" borderId="1" xfId="0" applyNumberFormat="1" applyFont="1" applyFill="1" applyBorder="1"/>
    <xf numFmtId="1" fontId="3" fillId="3" borderId="1" xfId="0" applyNumberFormat="1" applyFont="1" applyFill="1" applyBorder="1"/>
    <xf numFmtId="0" fontId="3" fillId="3" borderId="2" xfId="0" applyNumberFormat="1" applyFont="1" applyFill="1" applyBorder="1"/>
    <xf numFmtId="1" fontId="3" fillId="4" borderId="3" xfId="0" applyNumberFormat="1" applyFont="1" applyFill="1" applyBorder="1"/>
    <xf numFmtId="0" fontId="3" fillId="4" borderId="4" xfId="0" applyNumberFormat="1" applyFont="1" applyFill="1" applyBorder="1"/>
    <xf numFmtId="1" fontId="3" fillId="3" borderId="3" xfId="0" applyNumberFormat="1" applyFont="1" applyFill="1" applyBorder="1"/>
    <xf numFmtId="0" fontId="3" fillId="3" borderId="4" xfId="0" applyNumberFormat="1" applyFont="1" applyFill="1" applyBorder="1"/>
    <xf numFmtId="1" fontId="3" fillId="2" borderId="3" xfId="0" applyNumberFormat="1" applyFont="1" applyFill="1" applyBorder="1"/>
    <xf numFmtId="1" fontId="3" fillId="0" borderId="0" xfId="0" applyNumberFormat="1" applyFont="1" applyFill="1" applyBorder="1"/>
    <xf numFmtId="1" fontId="3" fillId="0" borderId="0" xfId="0" applyNumberFormat="1" applyFont="1" applyBorder="1"/>
    <xf numFmtId="1" fontId="3" fillId="4" borderId="5" xfId="0" applyNumberFormat="1" applyFont="1" applyFill="1" applyBorder="1"/>
    <xf numFmtId="0" fontId="3" fillId="4" borderId="6" xfId="0" applyNumberFormat="1" applyFont="1" applyFill="1" applyBorder="1"/>
    <xf numFmtId="1" fontId="2" fillId="5" borderId="7" xfId="0" applyNumberFormat="1" applyFont="1" applyFill="1" applyBorder="1"/>
    <xf numFmtId="1" fontId="2" fillId="5" borderId="8" xfId="0" applyNumberFormat="1" applyFont="1" applyFill="1" applyBorder="1"/>
    <xf numFmtId="1" fontId="1" fillId="0" borderId="0" xfId="0" applyNumberFormat="1" applyFont="1"/>
    <xf numFmtId="1" fontId="4" fillId="6" borderId="9" xfId="0" applyNumberFormat="1" applyFont="1" applyFill="1" applyBorder="1" applyAlignment="1">
      <alignment horizontal="center"/>
    </xf>
    <xf numFmtId="1" fontId="4" fillId="6" borderId="10" xfId="0" applyNumberFormat="1" applyFont="1" applyFill="1" applyBorder="1" applyAlignment="1">
      <alignment horizontal="center"/>
    </xf>
    <xf numFmtId="1" fontId="3" fillId="0" borderId="10" xfId="0" applyNumberFormat="1" applyFont="1" applyBorder="1" applyAlignment="1">
      <alignment horizontal="center"/>
    </xf>
    <xf numFmtId="2" fontId="3" fillId="0" borderId="10" xfId="0" applyNumberFormat="1" applyFont="1" applyBorder="1" applyAlignment="1">
      <alignment horizontal="center"/>
    </xf>
    <xf numFmtId="1" fontId="3" fillId="7" borderId="11" xfId="0" applyNumberFormat="1" applyFont="1" applyFill="1" applyBorder="1" applyAlignment="1">
      <alignment horizontal="center"/>
    </xf>
    <xf numFmtId="2" fontId="3" fillId="7" borderId="11" xfId="0" applyNumberFormat="1" applyFont="1" applyFill="1" applyBorder="1" applyAlignment="1">
      <alignment horizontal="center"/>
    </xf>
    <xf numFmtId="1" fontId="3" fillId="0" borderId="11" xfId="0" applyNumberFormat="1" applyFont="1" applyBorder="1" applyAlignment="1">
      <alignment horizontal="center"/>
    </xf>
    <xf numFmtId="2" fontId="3" fillId="0" borderId="11" xfId="0" applyNumberFormat="1" applyFont="1" applyBorder="1" applyAlignment="1">
      <alignment horizontal="center"/>
    </xf>
    <xf numFmtId="1" fontId="3" fillId="0" borderId="0" xfId="0" applyNumberFormat="1" applyFont="1" applyAlignment="1">
      <alignment horizontal="center"/>
    </xf>
    <xf numFmtId="0" fontId="0" fillId="0" borderId="0" xfId="0" applyFill="1"/>
    <xf numFmtId="164" fontId="0" fillId="0" borderId="0" xfId="0" applyNumberFormat="1" applyFont="1" applyFill="1" applyBorder="1" applyAlignment="1">
      <alignment horizontal="right"/>
    </xf>
    <xf numFmtId="0" fontId="0" fillId="0" borderId="0" xfId="0" applyAlignment="1">
      <alignment horizontal="center"/>
    </xf>
    <xf numFmtId="1" fontId="3" fillId="0" borderId="2" xfId="0" applyNumberFormat="1" applyFont="1" applyBorder="1" applyAlignment="1">
      <alignment horizontal="center"/>
    </xf>
    <xf numFmtId="1" fontId="3" fillId="0" borderId="4" xfId="0" applyNumberFormat="1" applyFont="1" applyBorder="1" applyAlignment="1">
      <alignment horizontal="center"/>
    </xf>
    <xf numFmtId="0" fontId="7" fillId="0" borderId="12" xfId="0" applyFont="1" applyBorder="1" applyAlignment="1">
      <alignment wrapText="1"/>
    </xf>
    <xf numFmtId="0" fontId="8" fillId="0" borderId="13" xfId="0" applyFont="1" applyBorder="1" applyAlignment="1">
      <alignment wrapText="1"/>
    </xf>
    <xf numFmtId="0" fontId="8" fillId="0" borderId="13" xfId="0" applyFont="1" applyBorder="1" applyAlignment="1">
      <alignment horizontal="left" wrapText="1" indent="1"/>
    </xf>
    <xf numFmtId="0" fontId="8" fillId="0" borderId="13" xfId="0" applyFont="1" applyBorder="1" applyAlignment="1">
      <alignment horizontal="center" wrapText="1"/>
    </xf>
    <xf numFmtId="0" fontId="10" fillId="0" borderId="13" xfId="0" applyFont="1" applyBorder="1" applyAlignment="1">
      <alignment wrapText="1"/>
    </xf>
    <xf numFmtId="0" fontId="7" fillId="0" borderId="13" xfId="0" applyFont="1" applyBorder="1" applyAlignment="1">
      <alignment wrapText="1"/>
    </xf>
    <xf numFmtId="0" fontId="11" fillId="0" borderId="13" xfId="0" applyFont="1" applyBorder="1" applyAlignment="1">
      <alignment wrapText="1"/>
    </xf>
    <xf numFmtId="0" fontId="8" fillId="0" borderId="14" xfId="0" applyFont="1" applyBorder="1" applyAlignment="1">
      <alignment wrapText="1"/>
    </xf>
    <xf numFmtId="1" fontId="5" fillId="0" borderId="0" xfId="0" applyNumberFormat="1" applyFont="1"/>
    <xf numFmtId="0" fontId="12" fillId="0" borderId="0" xfId="0" applyFont="1" applyAlignment="1">
      <alignment horizontal="left"/>
    </xf>
    <xf numFmtId="0" fontId="13" fillId="0" borderId="0" xfId="0" applyFont="1" applyAlignment="1">
      <alignment horizontal="center"/>
    </xf>
    <xf numFmtId="1" fontId="2" fillId="8" borderId="1" xfId="0" applyNumberFormat="1" applyFont="1" applyFill="1" applyBorder="1"/>
    <xf numFmtId="2" fontId="2" fillId="8" borderId="2" xfId="0" applyNumberFormat="1" applyFont="1" applyFill="1" applyBorder="1"/>
    <xf numFmtId="1" fontId="2" fillId="8" borderId="3" xfId="0" applyNumberFormat="1" applyFont="1" applyFill="1" applyBorder="1"/>
    <xf numFmtId="2" fontId="2" fillId="8" borderId="4" xfId="0" applyNumberFormat="1" applyFont="1" applyFill="1" applyBorder="1"/>
    <xf numFmtId="0" fontId="0" fillId="0" borderId="0" xfId="0" applyAlignment="1">
      <alignment wrapText="1"/>
    </xf>
    <xf numFmtId="0" fontId="14" fillId="0" borderId="0" xfId="0" applyFont="1" applyAlignment="1">
      <alignment horizontal="center" wrapText="1"/>
    </xf>
    <xf numFmtId="0" fontId="14" fillId="0" borderId="0" xfId="0" applyFont="1"/>
    <xf numFmtId="0" fontId="13" fillId="0" borderId="0" xfId="0" applyFont="1"/>
    <xf numFmtId="164" fontId="13" fillId="0" borderId="0" xfId="0" applyNumberFormat="1" applyFont="1"/>
    <xf numFmtId="166" fontId="13" fillId="9" borderId="1" xfId="0" applyNumberFormat="1" applyFont="1" applyFill="1" applyBorder="1" applyAlignment="1">
      <alignment horizontal="center"/>
    </xf>
    <xf numFmtId="166" fontId="13" fillId="9" borderId="3" xfId="0" applyNumberFormat="1" applyFont="1" applyFill="1" applyBorder="1" applyAlignment="1">
      <alignment horizontal="center"/>
    </xf>
    <xf numFmtId="166" fontId="13" fillId="9" borderId="5" xfId="0" applyNumberFormat="1" applyFont="1" applyFill="1" applyBorder="1" applyAlignment="1">
      <alignment horizontal="center"/>
    </xf>
    <xf numFmtId="0" fontId="14" fillId="10" borderId="15" xfId="0" applyFont="1" applyFill="1" applyBorder="1" applyAlignment="1">
      <alignment horizontal="center" wrapText="1"/>
    </xf>
    <xf numFmtId="0" fontId="14" fillId="11" borderId="16" xfId="0" applyFont="1" applyFill="1" applyBorder="1" applyAlignment="1">
      <alignment horizontal="center" wrapText="1"/>
    </xf>
    <xf numFmtId="0" fontId="14" fillId="12" borderId="16" xfId="0" applyFont="1" applyFill="1" applyBorder="1" applyAlignment="1">
      <alignment horizontal="center" wrapText="1"/>
    </xf>
    <xf numFmtId="0" fontId="14" fillId="13" borderId="16" xfId="0" applyFont="1" applyFill="1" applyBorder="1" applyAlignment="1">
      <alignment horizontal="center" wrapText="1"/>
    </xf>
    <xf numFmtId="0" fontId="14" fillId="14" borderId="16" xfId="0" applyFont="1" applyFill="1" applyBorder="1" applyAlignment="1">
      <alignment horizontal="center" wrapText="1"/>
    </xf>
    <xf numFmtId="0" fontId="14" fillId="15" borderId="16" xfId="0" applyFont="1" applyFill="1" applyBorder="1" applyAlignment="1">
      <alignment horizontal="center" wrapText="1"/>
    </xf>
    <xf numFmtId="0" fontId="14" fillId="7" borderId="17" xfId="0" applyFont="1" applyFill="1" applyBorder="1" applyAlignment="1">
      <alignment horizontal="center" wrapText="1"/>
    </xf>
    <xf numFmtId="1" fontId="13" fillId="4" borderId="10" xfId="0" applyNumberFormat="1" applyFont="1" applyFill="1" applyBorder="1" applyAlignment="1">
      <alignment horizontal="right"/>
    </xf>
    <xf numFmtId="166" fontId="13" fillId="2" borderId="10" xfId="0" applyNumberFormat="1" applyFont="1" applyFill="1" applyBorder="1" applyAlignment="1">
      <alignment horizontal="right"/>
    </xf>
    <xf numFmtId="166" fontId="13" fillId="16" borderId="10" xfId="0" applyNumberFormat="1" applyFont="1" applyFill="1" applyBorder="1" applyAlignment="1">
      <alignment horizontal="right"/>
    </xf>
    <xf numFmtId="0" fontId="13" fillId="7" borderId="6" xfId="0" applyFont="1" applyFill="1" applyBorder="1" applyAlignment="1">
      <alignment horizontal="right"/>
    </xf>
    <xf numFmtId="1" fontId="13" fillId="4" borderId="11" xfId="0" applyNumberFormat="1" applyFont="1" applyFill="1" applyBorder="1" applyAlignment="1">
      <alignment horizontal="right"/>
    </xf>
    <xf numFmtId="166" fontId="13" fillId="2" borderId="11" xfId="0" applyNumberFormat="1" applyFont="1" applyFill="1" applyBorder="1" applyAlignment="1">
      <alignment horizontal="right"/>
    </xf>
    <xf numFmtId="166" fontId="13" fillId="16" borderId="11" xfId="0" applyNumberFormat="1" applyFont="1" applyFill="1" applyBorder="1" applyAlignment="1">
      <alignment horizontal="right"/>
    </xf>
    <xf numFmtId="0" fontId="13" fillId="7" borderId="2" xfId="0" applyFont="1" applyFill="1" applyBorder="1" applyAlignment="1">
      <alignment horizontal="right"/>
    </xf>
    <xf numFmtId="1" fontId="13" fillId="4" borderId="18" xfId="0" applyNumberFormat="1" applyFont="1" applyFill="1" applyBorder="1" applyAlignment="1">
      <alignment horizontal="right"/>
    </xf>
    <xf numFmtId="166" fontId="13" fillId="2" borderId="18" xfId="0" applyNumberFormat="1" applyFont="1" applyFill="1" applyBorder="1" applyAlignment="1">
      <alignment horizontal="right"/>
    </xf>
    <xf numFmtId="166" fontId="13" fillId="16" borderId="18" xfId="0" applyNumberFormat="1" applyFont="1" applyFill="1" applyBorder="1" applyAlignment="1">
      <alignment horizontal="right"/>
    </xf>
    <xf numFmtId="0" fontId="13" fillId="7" borderId="4" xfId="0" applyFont="1" applyFill="1" applyBorder="1" applyAlignment="1">
      <alignment horizontal="right"/>
    </xf>
    <xf numFmtId="166" fontId="13" fillId="11" borderId="10" xfId="0" applyNumberFormat="1" applyFont="1" applyFill="1" applyBorder="1" applyAlignment="1">
      <alignment horizontal="right"/>
    </xf>
    <xf numFmtId="1" fontId="13" fillId="12" borderId="10" xfId="0" applyNumberFormat="1" applyFont="1" applyFill="1" applyBorder="1" applyAlignment="1">
      <alignment horizontal="right"/>
    </xf>
    <xf numFmtId="166" fontId="13" fillId="11" borderId="11" xfId="0" applyNumberFormat="1" applyFont="1" applyFill="1" applyBorder="1" applyAlignment="1">
      <alignment horizontal="right"/>
    </xf>
    <xf numFmtId="1" fontId="13" fillId="12" borderId="11" xfId="0" applyNumberFormat="1" applyFont="1" applyFill="1" applyBorder="1" applyAlignment="1">
      <alignment horizontal="right"/>
    </xf>
    <xf numFmtId="166" fontId="13" fillId="11" borderId="18" xfId="0" applyNumberFormat="1" applyFont="1" applyFill="1" applyBorder="1" applyAlignment="1">
      <alignment horizontal="right"/>
    </xf>
    <xf numFmtId="1" fontId="13" fillId="12" borderId="18" xfId="0" applyNumberFormat="1" applyFont="1" applyFill="1" applyBorder="1" applyAlignment="1">
      <alignment horizontal="right"/>
    </xf>
    <xf numFmtId="0" fontId="14" fillId="0" borderId="19" xfId="0" applyFont="1" applyBorder="1" applyAlignment="1">
      <alignment horizontal="center"/>
    </xf>
    <xf numFmtId="0" fontId="0" fillId="0" borderId="0" xfId="0" applyBorder="1" applyAlignment="1">
      <alignment horizontal="center"/>
    </xf>
    <xf numFmtId="0" fontId="0" fillId="0" borderId="0" xfId="0" applyBorder="1"/>
    <xf numFmtId="0" fontId="14" fillId="0" borderId="0" xfId="0" applyFont="1" applyBorder="1"/>
    <xf numFmtId="164" fontId="13" fillId="0" borderId="0" xfId="0" applyNumberFormat="1" applyFont="1" applyBorder="1"/>
    <xf numFmtId="0" fontId="16" fillId="0" borderId="0" xfId="0" applyFont="1" applyBorder="1"/>
    <xf numFmtId="0" fontId="0" fillId="0" borderId="20" xfId="0" applyBorder="1"/>
    <xf numFmtId="0" fontId="14" fillId="0" borderId="19" xfId="0" applyFont="1" applyBorder="1" applyAlignment="1">
      <alignment horizontal="center" wrapText="1"/>
    </xf>
    <xf numFmtId="0" fontId="14" fillId="0" borderId="0" xfId="0" applyFont="1" applyBorder="1" applyAlignment="1">
      <alignment horizontal="center" wrapText="1"/>
    </xf>
    <xf numFmtId="0" fontId="0" fillId="0" borderId="0" xfId="0" applyBorder="1" applyAlignment="1">
      <alignment wrapText="1"/>
    </xf>
    <xf numFmtId="0" fontId="0" fillId="0" borderId="20" xfId="0" applyBorder="1" applyAlignment="1">
      <alignment wrapText="1"/>
    </xf>
    <xf numFmtId="166" fontId="13" fillId="0" borderId="19" xfId="0" applyNumberFormat="1" applyFont="1" applyBorder="1"/>
    <xf numFmtId="0" fontId="14" fillId="0" borderId="0" xfId="0" applyFont="1" applyBorder="1" applyAlignment="1"/>
    <xf numFmtId="164" fontId="13" fillId="0" borderId="0" xfId="0" applyNumberFormat="1" applyFont="1" applyBorder="1" applyAlignment="1">
      <alignment wrapText="1"/>
    </xf>
    <xf numFmtId="0" fontId="16" fillId="0" borderId="0" xfId="0" applyFont="1" applyBorder="1" applyAlignment="1">
      <alignment wrapText="1"/>
    </xf>
    <xf numFmtId="166" fontId="0" fillId="0" borderId="0" xfId="0" applyNumberFormat="1" applyBorder="1"/>
    <xf numFmtId="164" fontId="0" fillId="0" borderId="0" xfId="0" applyNumberFormat="1" applyBorder="1"/>
    <xf numFmtId="0" fontId="13" fillId="0" borderId="19" xfId="0" applyFont="1" applyBorder="1"/>
    <xf numFmtId="0" fontId="13" fillId="0" borderId="0" xfId="0" applyFont="1" applyBorder="1"/>
    <xf numFmtId="0" fontId="13" fillId="0" borderId="20" xfId="0" applyFont="1" applyBorder="1"/>
    <xf numFmtId="0" fontId="13" fillId="0" borderId="21" xfId="0" applyFont="1" applyBorder="1"/>
    <xf numFmtId="164" fontId="14" fillId="0" borderId="22" xfId="0" applyNumberFormat="1" applyFont="1" applyBorder="1"/>
    <xf numFmtId="0" fontId="13" fillId="0" borderId="22" xfId="0" applyFont="1" applyBorder="1"/>
    <xf numFmtId="0" fontId="13" fillId="0" borderId="23" xfId="0" applyFont="1" applyBorder="1"/>
    <xf numFmtId="0" fontId="0" fillId="0" borderId="24" xfId="0" applyBorder="1"/>
    <xf numFmtId="0" fontId="0" fillId="0" borderId="25" xfId="0" applyBorder="1"/>
    <xf numFmtId="0" fontId="14" fillId="0" borderId="24" xfId="0" applyFont="1" applyBorder="1" applyAlignment="1">
      <alignment horizontal="center" wrapText="1"/>
    </xf>
    <xf numFmtId="0" fontId="0" fillId="0" borderId="25" xfId="0" applyBorder="1" applyAlignment="1">
      <alignment wrapText="1"/>
    </xf>
    <xf numFmtId="166" fontId="13" fillId="0" borderId="24" xfId="0" applyNumberFormat="1" applyFont="1" applyBorder="1"/>
    <xf numFmtId="165" fontId="13" fillId="0" borderId="0" xfId="0" applyNumberFormat="1" applyFont="1" applyBorder="1"/>
    <xf numFmtId="0" fontId="13" fillId="0" borderId="24" xfId="0" applyFont="1" applyBorder="1"/>
    <xf numFmtId="0" fontId="13" fillId="0" borderId="25" xfId="0" applyFont="1" applyBorder="1"/>
    <xf numFmtId="0" fontId="13" fillId="0" borderId="26" xfId="0" applyFont="1" applyBorder="1"/>
    <xf numFmtId="165" fontId="14" fillId="0" borderId="27" xfId="0" applyNumberFormat="1" applyFont="1" applyBorder="1"/>
    <xf numFmtId="0" fontId="13" fillId="0" borderId="27" xfId="0" applyFont="1" applyBorder="1"/>
    <xf numFmtId="0" fontId="13" fillId="0" borderId="28" xfId="0" applyFont="1" applyBorder="1"/>
    <xf numFmtId="164" fontId="0" fillId="0" borderId="0" xfId="0" applyNumberFormat="1"/>
    <xf numFmtId="166" fontId="0" fillId="0" borderId="0" xfId="0" applyNumberFormat="1"/>
    <xf numFmtId="0" fontId="0" fillId="0" borderId="29" xfId="0" applyFill="1" applyBorder="1"/>
    <xf numFmtId="0" fontId="0" fillId="0" borderId="0" xfId="0" applyFill="1" applyBorder="1"/>
    <xf numFmtId="0" fontId="14" fillId="0" borderId="0" xfId="0" applyFont="1" applyFill="1" applyBorder="1"/>
    <xf numFmtId="164" fontId="13" fillId="0" borderId="0" xfId="0" applyNumberFormat="1" applyFont="1" applyFill="1" applyBorder="1"/>
    <xf numFmtId="0" fontId="0" fillId="0" borderId="30" xfId="0" applyFill="1" applyBorder="1"/>
    <xf numFmtId="0" fontId="14" fillId="0" borderId="29" xfId="0" applyFont="1" applyFill="1" applyBorder="1" applyAlignment="1">
      <alignment horizontal="center" wrapText="1"/>
    </xf>
    <xf numFmtId="0" fontId="14" fillId="0" borderId="0" xfId="0" applyFont="1" applyFill="1" applyBorder="1" applyAlignment="1">
      <alignment horizontal="center" wrapText="1"/>
    </xf>
    <xf numFmtId="0" fontId="0" fillId="0" borderId="0" xfId="0" applyFill="1" applyBorder="1" applyAlignment="1">
      <alignment wrapText="1"/>
    </xf>
    <xf numFmtId="0" fontId="14" fillId="0" borderId="0" xfId="0" applyFont="1" applyFill="1" applyBorder="1" applyAlignment="1"/>
    <xf numFmtId="164" fontId="13" fillId="0" borderId="0" xfId="0" applyNumberFormat="1" applyFont="1" applyFill="1" applyBorder="1" applyAlignment="1">
      <alignment wrapText="1"/>
    </xf>
    <xf numFmtId="0" fontId="0" fillId="0" borderId="30" xfId="0" applyFill="1" applyBorder="1" applyAlignment="1">
      <alignment wrapText="1"/>
    </xf>
    <xf numFmtId="166" fontId="13" fillId="0" borderId="29" xfId="0" applyNumberFormat="1" applyFont="1" applyFill="1" applyBorder="1"/>
    <xf numFmtId="165" fontId="13" fillId="0" borderId="0" xfId="0" applyNumberFormat="1" applyFont="1" applyFill="1" applyBorder="1"/>
    <xf numFmtId="0" fontId="13" fillId="0" borderId="29" xfId="0" applyFont="1" applyFill="1" applyBorder="1"/>
    <xf numFmtId="0" fontId="13" fillId="0" borderId="0" xfId="0" applyFont="1" applyFill="1" applyBorder="1"/>
    <xf numFmtId="0" fontId="13" fillId="0" borderId="30" xfId="0" applyFont="1" applyFill="1" applyBorder="1"/>
    <xf numFmtId="0" fontId="13" fillId="0" borderId="31" xfId="0" applyFont="1" applyFill="1" applyBorder="1"/>
    <xf numFmtId="165" fontId="14" fillId="0" borderId="32" xfId="0" applyNumberFormat="1" applyFont="1" applyFill="1" applyBorder="1"/>
    <xf numFmtId="0" fontId="13" fillId="0" borderId="32" xfId="0" applyFont="1" applyFill="1" applyBorder="1"/>
    <xf numFmtId="0" fontId="13" fillId="0" borderId="33" xfId="0" applyFont="1" applyFill="1" applyBorder="1"/>
    <xf numFmtId="0" fontId="16" fillId="0" borderId="0" xfId="0" applyFont="1" applyFill="1" applyBorder="1"/>
    <xf numFmtId="0" fontId="16" fillId="0" borderId="0" xfId="0" applyFont="1" applyFill="1" applyBorder="1" applyAlignment="1">
      <alignment wrapText="1"/>
    </xf>
    <xf numFmtId="0" fontId="0" fillId="0" borderId="0" xfId="0" applyAlignment="1"/>
    <xf numFmtId="0" fontId="0" fillId="0" borderId="30" xfId="0" applyBorder="1" applyAlignment="1"/>
    <xf numFmtId="0" fontId="14" fillId="17" borderId="34" xfId="0" applyFont="1" applyFill="1" applyBorder="1" applyAlignment="1">
      <alignment horizontal="center"/>
    </xf>
    <xf numFmtId="0" fontId="0" fillId="17" borderId="35" xfId="0" applyFill="1" applyBorder="1" applyAlignment="1">
      <alignment horizontal="center"/>
    </xf>
    <xf numFmtId="0" fontId="0" fillId="17" borderId="35" xfId="0" applyFill="1" applyBorder="1" applyAlignment="1"/>
    <xf numFmtId="0" fontId="0" fillId="17" borderId="36" xfId="0" applyFill="1" applyBorder="1" applyAlignment="1"/>
    <xf numFmtId="0" fontId="14" fillId="18" borderId="37" xfId="0" applyFont="1" applyFill="1" applyBorder="1" applyAlignment="1">
      <alignment horizontal="center"/>
    </xf>
    <xf numFmtId="0" fontId="0" fillId="18" borderId="38" xfId="0" applyFill="1" applyBorder="1" applyAlignment="1">
      <alignment horizontal="center"/>
    </xf>
    <xf numFmtId="0" fontId="0" fillId="18" borderId="38" xfId="0" applyFill="1" applyBorder="1" applyAlignment="1"/>
    <xf numFmtId="0" fontId="0" fillId="18" borderId="39" xfId="0" applyFill="1" applyBorder="1" applyAlignment="1"/>
    <xf numFmtId="0" fontId="17" fillId="7" borderId="40" xfId="0" applyFont="1" applyFill="1" applyBorder="1" applyAlignment="1">
      <alignment horizontal="center"/>
    </xf>
    <xf numFmtId="0" fontId="0" fillId="7" borderId="41" xfId="0" applyFill="1" applyBorder="1" applyAlignment="1">
      <alignment horizontal="center"/>
    </xf>
    <xf numFmtId="0" fontId="0" fillId="7" borderId="41" xfId="0" applyFill="1" applyBorder="1" applyAlignment="1"/>
    <xf numFmtId="0" fontId="0" fillId="7" borderId="42" xfId="0" applyFill="1" applyBorder="1" applyAlignment="1"/>
    <xf numFmtId="0" fontId="0" fillId="0" borderId="0" xfId="0" applyAlignment="1"/>
    <xf numFmtId="0" fontId="0" fillId="0" borderId="30" xfId="0" applyBorder="1" applyAlignment="1"/>
    <xf numFmtId="1" fontId="2" fillId="9" borderId="43" xfId="0" applyNumberFormat="1" applyFont="1" applyFill="1" applyBorder="1" applyAlignment="1">
      <alignment horizontal="center"/>
    </xf>
    <xf numFmtId="1" fontId="2" fillId="9" borderId="44" xfId="0" applyNumberFormat="1" applyFont="1" applyFill="1" applyBorder="1" applyAlignment="1">
      <alignment horizontal="center"/>
    </xf>
    <xf numFmtId="1" fontId="2" fillId="5" borderId="45" xfId="0" applyNumberFormat="1" applyFont="1" applyFill="1" applyBorder="1" applyAlignment="1">
      <alignment horizontal="center"/>
    </xf>
    <xf numFmtId="1" fontId="2" fillId="5" borderId="46" xfId="0" applyNumberFormat="1" applyFont="1" applyFill="1" applyBorder="1" applyAlignment="1">
      <alignment horizontal="center"/>
    </xf>
    <xf numFmtId="1" fontId="2" fillId="19" borderId="45" xfId="0" applyNumberFormat="1" applyFont="1" applyFill="1" applyBorder="1" applyAlignment="1">
      <alignment horizontal="center"/>
    </xf>
    <xf numFmtId="1" fontId="2" fillId="19" borderId="46" xfId="0" applyNumberFormat="1" applyFont="1" applyFill="1" applyBorder="1" applyAlignment="1">
      <alignment horizontal="center"/>
    </xf>
    <xf numFmtId="1" fontId="2" fillId="20" borderId="47" xfId="0" applyNumberFormat="1" applyFont="1" applyFill="1" applyBorder="1" applyAlignment="1">
      <alignment horizontal="center"/>
    </xf>
    <xf numFmtId="1" fontId="2" fillId="20" borderId="48" xfId="0" applyNumberFormat="1" applyFont="1" applyFill="1" applyBorder="1" applyAlignment="1">
      <alignment horizontal="center"/>
    </xf>
    <xf numFmtId="1" fontId="2" fillId="20" borderId="45" xfId="0" applyNumberFormat="1" applyFont="1" applyFill="1" applyBorder="1" applyAlignment="1">
      <alignment horizontal="center"/>
    </xf>
    <xf numFmtId="1" fontId="2" fillId="20" borderId="46" xfId="0" applyNumberFormat="1" applyFont="1" applyFill="1" applyBorder="1" applyAlignment="1">
      <alignment horizontal="center"/>
    </xf>
    <xf numFmtId="1" fontId="3" fillId="0" borderId="0" xfId="0" applyNumberFormat="1" applyFont="1" applyAlignment="1"/>
  </cellXfs>
  <cellStyles count="1">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99FF99"/>
      <rgbColor rgb="00FF8080"/>
      <rgbColor rgb="000066CC"/>
      <rgbColor rgb="00CCCCFF"/>
      <rgbColor rgb="00000080"/>
      <rgbColor rgb="00FF00FF"/>
      <rgbColor rgb="00FFFF00"/>
      <rgbColor rgb="0000FFFF"/>
      <rgbColor rgb="0066FF66"/>
      <rgbColor rgb="00FFCCCC"/>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Species–Area Relationship for</a:t>
            </a:r>
          </a:p>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Vascular Plants in the British Isles</a:t>
            </a:r>
          </a:p>
        </c:rich>
      </c:tx>
      <c:layout>
        <c:manualLayout>
          <c:xMode val="edge"/>
          <c:yMode val="edge"/>
          <c:x val="0.294792483131389"/>
          <c:y val="0.0122438278736603"/>
        </c:manualLayout>
      </c:layout>
      <c:overlay val="0"/>
      <c:spPr>
        <a:noFill/>
        <a:ln w="25400">
          <a:noFill/>
        </a:ln>
      </c:spPr>
    </c:title>
    <c:autoTitleDeleted val="0"/>
    <c:plotArea>
      <c:layout/>
      <c:scatterChart>
        <c:scatterStyle val="lineMarker"/>
        <c:varyColors val="0"/>
        <c:ser>
          <c:idx val="0"/>
          <c:order val="0"/>
          <c:tx>
            <c:v>Observed</c:v>
          </c:tx>
          <c:spPr>
            <a:ln w="28575">
              <a:noFill/>
            </a:ln>
          </c:spPr>
          <c:marker>
            <c:symbol val="diamond"/>
            <c:size val="9"/>
            <c:spPr>
              <a:solidFill>
                <a:srgbClr val="66FF66"/>
              </a:solidFill>
              <a:ln>
                <a:solidFill>
                  <a:srgbClr val="006411"/>
                </a:solidFill>
                <a:prstDash val="solid"/>
              </a:ln>
            </c:spPr>
          </c:marker>
          <c:xVal>
            <c:numRef>
              <c:f>Data!$E$4:$E$44</c:f>
              <c:numCache>
                <c:formatCode>0.0</c:formatCode>
                <c:ptCount val="41"/>
                <c:pt idx="0">
                  <c:v>0.8</c:v>
                </c:pt>
                <c:pt idx="1">
                  <c:v>712.5</c:v>
                </c:pt>
                <c:pt idx="2">
                  <c:v>429.4</c:v>
                </c:pt>
                <c:pt idx="3">
                  <c:v>18.4</c:v>
                </c:pt>
                <c:pt idx="4">
                  <c:v>31.1</c:v>
                </c:pt>
                <c:pt idx="5">
                  <c:v>12.7</c:v>
                </c:pt>
                <c:pt idx="6">
                  <c:v>74.1</c:v>
                </c:pt>
                <c:pt idx="7">
                  <c:v>44.8</c:v>
                </c:pt>
                <c:pt idx="8">
                  <c:v>29.0</c:v>
                </c:pt>
                <c:pt idx="9">
                  <c:v>5.2</c:v>
                </c:pt>
                <c:pt idx="10">
                  <c:v>40.9</c:v>
                </c:pt>
                <c:pt idx="11">
                  <c:v>13.5</c:v>
                </c:pt>
                <c:pt idx="12">
                  <c:v>15.5</c:v>
                </c:pt>
                <c:pt idx="13">
                  <c:v>154.1</c:v>
                </c:pt>
                <c:pt idx="14">
                  <c:v>9.1</c:v>
                </c:pt>
                <c:pt idx="15">
                  <c:v>605.3</c:v>
                </c:pt>
                <c:pt idx="16">
                  <c:v>379.4</c:v>
                </c:pt>
                <c:pt idx="17">
                  <c:v>2137.3</c:v>
                </c:pt>
                <c:pt idx="18">
                  <c:v>4.1</c:v>
                </c:pt>
                <c:pt idx="19">
                  <c:v>571.6</c:v>
                </c:pt>
                <c:pt idx="20">
                  <c:v>0.5</c:v>
                </c:pt>
                <c:pt idx="21">
                  <c:v>9.6</c:v>
                </c:pt>
                <c:pt idx="22">
                  <c:v>5.4</c:v>
                </c:pt>
                <c:pt idx="23">
                  <c:v>909.6</c:v>
                </c:pt>
                <c:pt idx="24">
                  <c:v>7.3</c:v>
                </c:pt>
                <c:pt idx="25">
                  <c:v>305.6</c:v>
                </c:pt>
                <c:pt idx="26">
                  <c:v>489.5</c:v>
                </c:pt>
                <c:pt idx="27">
                  <c:v>106.7</c:v>
                </c:pt>
                <c:pt idx="28">
                  <c:v>10.4</c:v>
                </c:pt>
                <c:pt idx="29">
                  <c:v>50.2</c:v>
                </c:pt>
                <c:pt idx="30">
                  <c:v>984.2</c:v>
                </c:pt>
                <c:pt idx="31">
                  <c:v>1735.3</c:v>
                </c:pt>
                <c:pt idx="32">
                  <c:v>60.9</c:v>
                </c:pt>
                <c:pt idx="33">
                  <c:v>365.2</c:v>
                </c:pt>
                <c:pt idx="34">
                  <c:v>35.2</c:v>
                </c:pt>
                <c:pt idx="35">
                  <c:v>76.4</c:v>
                </c:pt>
                <c:pt idx="36">
                  <c:v>121.2</c:v>
                </c:pt>
                <c:pt idx="37">
                  <c:v>55.4</c:v>
                </c:pt>
                <c:pt idx="38">
                  <c:v>19.7</c:v>
                </c:pt>
                <c:pt idx="39">
                  <c:v>380.7</c:v>
                </c:pt>
                <c:pt idx="40">
                  <c:v>217.3</c:v>
                </c:pt>
              </c:numCache>
            </c:numRef>
          </c:xVal>
          <c:yVal>
            <c:numRef>
              <c:f>Data!$G$4:$G$44</c:f>
              <c:numCache>
                <c:formatCode>General</c:formatCode>
                <c:ptCount val="41"/>
                <c:pt idx="0">
                  <c:v>75.0</c:v>
                </c:pt>
                <c:pt idx="1">
                  <c:v>855.0</c:v>
                </c:pt>
                <c:pt idx="2">
                  <c:v>577.0</c:v>
                </c:pt>
                <c:pt idx="3">
                  <c:v>409.0</c:v>
                </c:pt>
                <c:pt idx="4">
                  <c:v>177.0</c:v>
                </c:pt>
                <c:pt idx="5">
                  <c:v>300.0</c:v>
                </c:pt>
                <c:pt idx="6">
                  <c:v>443.0</c:v>
                </c:pt>
                <c:pt idx="7">
                  <c:v>482.0</c:v>
                </c:pt>
                <c:pt idx="8">
                  <c:v>453.0</c:v>
                </c:pt>
                <c:pt idx="9">
                  <c:v>174.0</c:v>
                </c:pt>
                <c:pt idx="10">
                  <c:v>189.0</c:v>
                </c:pt>
                <c:pt idx="11">
                  <c:v>149.0</c:v>
                </c:pt>
                <c:pt idx="12">
                  <c:v>401.0</c:v>
                </c:pt>
                <c:pt idx="13">
                  <c:v>354.0</c:v>
                </c:pt>
                <c:pt idx="14">
                  <c:v>388.0</c:v>
                </c:pt>
                <c:pt idx="15">
                  <c:v>581.0</c:v>
                </c:pt>
                <c:pt idx="16">
                  <c:v>444.0</c:v>
                </c:pt>
                <c:pt idx="17">
                  <c:v>527.0</c:v>
                </c:pt>
                <c:pt idx="18">
                  <c:v>338.0</c:v>
                </c:pt>
                <c:pt idx="19">
                  <c:v>765.0</c:v>
                </c:pt>
                <c:pt idx="20">
                  <c:v>137.0</c:v>
                </c:pt>
                <c:pt idx="21">
                  <c:v>269.0</c:v>
                </c:pt>
                <c:pt idx="22">
                  <c:v>284.0</c:v>
                </c:pt>
                <c:pt idx="23">
                  <c:v>517.0</c:v>
                </c:pt>
                <c:pt idx="24">
                  <c:v>131.0</c:v>
                </c:pt>
                <c:pt idx="25">
                  <c:v>433.0</c:v>
                </c:pt>
                <c:pt idx="26">
                  <c:v>440.0</c:v>
                </c:pt>
                <c:pt idx="27">
                  <c:v>425.0</c:v>
                </c:pt>
                <c:pt idx="28">
                  <c:v>159.0</c:v>
                </c:pt>
                <c:pt idx="29">
                  <c:v>162.0</c:v>
                </c:pt>
                <c:pt idx="30">
                  <c:v>421.0</c:v>
                </c:pt>
                <c:pt idx="31">
                  <c:v>594.0</c:v>
                </c:pt>
                <c:pt idx="32">
                  <c:v>207.0</c:v>
                </c:pt>
                <c:pt idx="33">
                  <c:v>470.0</c:v>
                </c:pt>
                <c:pt idx="34">
                  <c:v>62.0</c:v>
                </c:pt>
                <c:pt idx="35">
                  <c:v>378.0</c:v>
                </c:pt>
                <c:pt idx="36">
                  <c:v>246.0</c:v>
                </c:pt>
                <c:pt idx="37">
                  <c:v>65.0</c:v>
                </c:pt>
                <c:pt idx="38">
                  <c:v>158.0</c:v>
                </c:pt>
                <c:pt idx="39">
                  <c:v>1008.0</c:v>
                </c:pt>
                <c:pt idx="40">
                  <c:v>161.0</c:v>
                </c:pt>
              </c:numCache>
            </c:numRef>
          </c:yVal>
          <c:smooth val="0"/>
        </c:ser>
        <c:ser>
          <c:idx val="1"/>
          <c:order val="1"/>
          <c:tx>
            <c:v>Predicted</c:v>
          </c:tx>
          <c:spPr>
            <a:ln w="28575">
              <a:solidFill>
                <a:schemeClr val="tx1"/>
              </a:solidFill>
              <a:prstDash val="dash"/>
            </a:ln>
          </c:spPr>
          <c:marker>
            <c:symbol val="none"/>
          </c:marker>
          <c:xVal>
            <c:numRef>
              <c:f>Data!#REF!</c:f>
              <c:numCache>
                <c:formatCode>General</c:formatCode>
                <c:ptCount val="1"/>
                <c:pt idx="0">
                  <c:v>1.0</c:v>
                </c:pt>
              </c:numCache>
            </c:numRef>
          </c:xVal>
          <c:yVal>
            <c:numRef>
              <c:f>Data!#REF!</c:f>
              <c:numCache>
                <c:formatCode>General</c:formatCode>
                <c:ptCount val="1"/>
                <c:pt idx="0">
                  <c:v>1.0</c:v>
                </c:pt>
              </c:numCache>
            </c:numRef>
          </c:yVal>
          <c:smooth val="0"/>
        </c:ser>
        <c:dLbls>
          <c:showLegendKey val="0"/>
          <c:showVal val="0"/>
          <c:showCatName val="0"/>
          <c:showSerName val="0"/>
          <c:showPercent val="0"/>
          <c:showBubbleSize val="0"/>
        </c:dLbls>
        <c:axId val="2123674616"/>
        <c:axId val="2123681512"/>
      </c:scatterChart>
      <c:valAx>
        <c:axId val="2123674616"/>
        <c:scaling>
          <c:logBase val="10.0"/>
          <c:orientation val="minMax"/>
        </c:scaling>
        <c:delete val="0"/>
        <c:axPos val="b"/>
        <c:title>
          <c:tx>
            <c:rich>
              <a:bodyPr/>
              <a:lstStyle/>
              <a:p>
                <a:pPr>
                  <a:defRPr sz="100" b="0" i="0" u="none" strike="noStrike" baseline="0">
                    <a:solidFill>
                      <a:srgbClr val="000000"/>
                    </a:solidFill>
                    <a:latin typeface="Calibri"/>
                    <a:ea typeface="Calibri"/>
                    <a:cs typeface="Calibri"/>
                  </a:defRPr>
                </a:pPr>
                <a:r>
                  <a:rPr lang="en-US" sz="1800" b="1" i="0" u="none" strike="noStrike" baseline="0">
                    <a:solidFill>
                      <a:srgbClr val="000000"/>
                    </a:solidFill>
                    <a:latin typeface="Arial"/>
                    <a:ea typeface="Arial"/>
                    <a:cs typeface="Arial"/>
                  </a:rPr>
                  <a:t>Area (km</a:t>
                </a:r>
                <a:r>
                  <a:rPr lang="en-US" sz="1200" b="0" i="0" u="none" strike="noStrike" baseline="0">
                    <a:latin typeface="Calibri"/>
                    <a:ea typeface="Calibri"/>
                    <a:cs typeface="Calibri"/>
                  </a:rPr>
                  <a:t>2</a:t>
                </a:r>
                <a:r>
                  <a:rPr lang="en-US" sz="1800" b="1" i="0" u="none" strike="noStrike" baseline="0">
                    <a:solidFill>
                      <a:srgbClr val="000000"/>
                    </a:solidFill>
                    <a:latin typeface="Calibri"/>
                    <a:ea typeface="Calibri"/>
                    <a:cs typeface="Calibri"/>
                  </a:rPr>
                  <a:t>)</a:t>
                </a:r>
              </a:p>
            </c:rich>
          </c:tx>
          <c:layout>
            <c:manualLayout>
              <c:xMode val="edge"/>
              <c:yMode val="edge"/>
              <c:x val="0.454693129112286"/>
              <c:y val="0.938295266703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3681512"/>
        <c:crosses val="autoZero"/>
        <c:crossBetween val="midCat"/>
      </c:valAx>
      <c:valAx>
        <c:axId val="2123681512"/>
        <c:scaling>
          <c:logBase val="10.0"/>
          <c:orientation val="minMax"/>
          <c:min val="10.0"/>
        </c:scaling>
        <c:delete val="0"/>
        <c:axPos val="l"/>
        <c:title>
          <c:tx>
            <c:rich>
              <a:bodyPr/>
              <a:lstStyle/>
              <a:p>
                <a:pPr>
                  <a:defRPr sz="1800" b="1" i="0" u="none" strike="noStrike" baseline="0">
                    <a:solidFill>
                      <a:srgbClr val="000000"/>
                    </a:solidFill>
                    <a:latin typeface="Arial"/>
                    <a:ea typeface="Arial"/>
                    <a:cs typeface="Arial"/>
                  </a:defRPr>
                </a:pPr>
                <a:r>
                  <a:t>Species Richness</a:t>
                </a:r>
              </a:p>
            </c:rich>
          </c:tx>
          <c:layout>
            <c:manualLayout>
              <c:xMode val="edge"/>
              <c:yMode val="edge"/>
              <c:x val="0.0064725128537015"/>
              <c:y val="0.379310890314783"/>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3674616"/>
        <c:crossesAt val="0.1"/>
        <c:crossBetween val="midCat"/>
      </c:valAx>
      <c:spPr>
        <a:solidFill>
          <a:schemeClr val="bg1"/>
        </a:solidFill>
        <a:ln w="12700">
          <a:solidFill>
            <a:srgbClr val="006411"/>
          </a:solidFill>
          <a:prstDash val="solid"/>
        </a:ln>
      </c:spPr>
    </c:plotArea>
    <c:plotVisOnly val="1"/>
    <c:dispBlanksAs val="gap"/>
    <c:showDLblsOverMax val="0"/>
  </c:chart>
  <c:spPr>
    <a:solidFill>
      <a:srgbClr val="99FF99"/>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Geneva"/>
                <a:ea typeface="Geneva"/>
                <a:cs typeface="Geneva"/>
              </a:defRPr>
            </a:pPr>
            <a:r>
              <a:rPr lang="en-US" sz="2475" b="1" i="0" u="none" strike="noStrike" baseline="0">
                <a:solidFill>
                  <a:srgbClr val="000000"/>
                </a:solidFill>
                <a:latin typeface="Geneva"/>
                <a:ea typeface="Geneva"/>
                <a:cs typeface="Geneva"/>
              </a:rPr>
              <a:t>Immigration and</a:t>
            </a:r>
          </a:p>
          <a:p>
            <a:pPr>
              <a:defRPr sz="1575" b="1" i="0" u="none" strike="noStrike" baseline="0">
                <a:solidFill>
                  <a:srgbClr val="000000"/>
                </a:solidFill>
                <a:latin typeface="Geneva"/>
                <a:ea typeface="Geneva"/>
                <a:cs typeface="Geneva"/>
              </a:defRPr>
            </a:pPr>
            <a:r>
              <a:rPr lang="en-US" sz="2475" b="1" i="0" u="none" strike="noStrike" baseline="0">
                <a:solidFill>
                  <a:srgbClr val="000000"/>
                </a:solidFill>
                <a:latin typeface="Geneva"/>
                <a:ea typeface="Geneva"/>
                <a:cs typeface="Geneva"/>
              </a:rPr>
              <a:t>Extinction Curves</a:t>
            </a:r>
          </a:p>
        </c:rich>
      </c:tx>
      <c:layout>
        <c:manualLayout>
          <c:xMode val="edge"/>
          <c:yMode val="edge"/>
          <c:x val="0.264249112643303"/>
          <c:y val="0.0112044817927171"/>
        </c:manualLayout>
      </c:layout>
      <c:overlay val="0"/>
      <c:spPr>
        <a:noFill/>
        <a:ln w="25400">
          <a:noFill/>
        </a:ln>
      </c:spPr>
    </c:title>
    <c:autoTitleDeleted val="0"/>
    <c:plotArea>
      <c:layout>
        <c:manualLayout>
          <c:layoutTarget val="inner"/>
          <c:xMode val="edge"/>
          <c:yMode val="edge"/>
          <c:x val="0.131261015862842"/>
          <c:y val="0.232493394685453"/>
          <c:w val="0.803110162845023"/>
          <c:h val="0.568628423146349"/>
        </c:manualLayout>
      </c:layout>
      <c:scatterChart>
        <c:scatterStyle val="lineMarker"/>
        <c:varyColors val="0"/>
        <c:ser>
          <c:idx val="0"/>
          <c:order val="0"/>
          <c:tx>
            <c:strRef>
              <c:f>'Equilibrium model'!$B$19</c:f>
              <c:strCache>
                <c:ptCount val="1"/>
                <c:pt idx="0">
                  <c:v>Immigration</c:v>
                </c:pt>
              </c:strCache>
            </c:strRef>
          </c:tx>
          <c:spPr>
            <a:ln w="25400">
              <a:solidFill>
                <a:srgbClr val="FFFFFF"/>
              </a:solidFill>
              <a:prstDash val="solid"/>
            </a:ln>
          </c:spPr>
          <c:marker>
            <c:symbol val="none"/>
          </c:marker>
          <c:xVal>
            <c:numRef>
              <c:f>'Equilibrium model'!$A$20:$A$30</c:f>
              <c:numCache>
                <c:formatCode>0</c:formatCode>
                <c:ptCount val="11"/>
                <c:pt idx="0">
                  <c:v>0.0</c:v>
                </c:pt>
                <c:pt idx="1">
                  <c:v>100.0</c:v>
                </c:pt>
                <c:pt idx="2">
                  <c:v>200.0</c:v>
                </c:pt>
                <c:pt idx="3">
                  <c:v>300.0</c:v>
                </c:pt>
                <c:pt idx="4">
                  <c:v>400.0</c:v>
                </c:pt>
                <c:pt idx="5">
                  <c:v>500.0</c:v>
                </c:pt>
                <c:pt idx="6">
                  <c:v>600.0</c:v>
                </c:pt>
                <c:pt idx="7">
                  <c:v>700.0</c:v>
                </c:pt>
                <c:pt idx="8">
                  <c:v>800.0</c:v>
                </c:pt>
                <c:pt idx="9">
                  <c:v>900.0</c:v>
                </c:pt>
                <c:pt idx="10">
                  <c:v>1000.0</c:v>
                </c:pt>
              </c:numCache>
            </c:numRef>
          </c:xVal>
          <c:yVal>
            <c:numRef>
              <c:f>'Equilibrium model'!$B$20:$B$30</c:f>
              <c:numCache>
                <c:formatCode>0.00</c:formatCode>
                <c:ptCount val="11"/>
                <c:pt idx="0">
                  <c:v>90.48780487804877</c:v>
                </c:pt>
                <c:pt idx="1">
                  <c:v>66.09756097560975</c:v>
                </c:pt>
                <c:pt idx="2">
                  <c:v>41.70731707317073</c:v>
                </c:pt>
                <c:pt idx="3">
                  <c:v>17.31707317073171</c:v>
                </c:pt>
                <c:pt idx="4">
                  <c:v>-7.073170731707317</c:v>
                </c:pt>
                <c:pt idx="5">
                  <c:v>-31.46341463414634</c:v>
                </c:pt>
                <c:pt idx="6">
                  <c:v>-55.85365853658536</c:v>
                </c:pt>
                <c:pt idx="7">
                  <c:v>-80.24390243902438</c:v>
                </c:pt>
                <c:pt idx="8">
                  <c:v>-104.6341463414634</c:v>
                </c:pt>
                <c:pt idx="9">
                  <c:v>-129.0243902439024</c:v>
                </c:pt>
                <c:pt idx="10">
                  <c:v>-153.4146341463415</c:v>
                </c:pt>
              </c:numCache>
            </c:numRef>
          </c:yVal>
          <c:smooth val="0"/>
        </c:ser>
        <c:ser>
          <c:idx val="1"/>
          <c:order val="1"/>
          <c:tx>
            <c:strRef>
              <c:f>'Equilibrium model'!$C$19</c:f>
              <c:strCache>
                <c:ptCount val="1"/>
                <c:pt idx="0">
                  <c:v>Extinction</c:v>
                </c:pt>
              </c:strCache>
            </c:strRef>
          </c:tx>
          <c:spPr>
            <a:ln w="25400">
              <a:solidFill>
                <a:srgbClr val="000000"/>
              </a:solidFill>
              <a:prstDash val="solid"/>
            </a:ln>
          </c:spPr>
          <c:marker>
            <c:symbol val="none"/>
          </c:marker>
          <c:xVal>
            <c:numRef>
              <c:f>'Equilibrium model'!$A$20:$A$30</c:f>
              <c:numCache>
                <c:formatCode>0</c:formatCode>
                <c:ptCount val="11"/>
                <c:pt idx="0">
                  <c:v>0.0</c:v>
                </c:pt>
                <c:pt idx="1">
                  <c:v>100.0</c:v>
                </c:pt>
                <c:pt idx="2">
                  <c:v>200.0</c:v>
                </c:pt>
                <c:pt idx="3">
                  <c:v>300.0</c:v>
                </c:pt>
                <c:pt idx="4">
                  <c:v>400.0</c:v>
                </c:pt>
                <c:pt idx="5">
                  <c:v>500.0</c:v>
                </c:pt>
                <c:pt idx="6">
                  <c:v>600.0</c:v>
                </c:pt>
                <c:pt idx="7">
                  <c:v>700.0</c:v>
                </c:pt>
                <c:pt idx="8">
                  <c:v>800.0</c:v>
                </c:pt>
                <c:pt idx="9">
                  <c:v>900.0</c:v>
                </c:pt>
                <c:pt idx="10">
                  <c:v>1000.0</c:v>
                </c:pt>
              </c:numCache>
            </c:numRef>
          </c:xVal>
          <c:yVal>
            <c:numRef>
              <c:f>'Equilibrium model'!$C$20:$C$30</c:f>
              <c:numCache>
                <c:formatCode>0.00</c:formatCode>
                <c:ptCount val="11"/>
                <c:pt idx="0">
                  <c:v>0.0</c:v>
                </c:pt>
                <c:pt idx="1">
                  <c:v>8.421991246820378</c:v>
                </c:pt>
                <c:pt idx="2">
                  <c:v>16.84398249364076</c:v>
                </c:pt>
                <c:pt idx="3">
                  <c:v>25.26597374046113</c:v>
                </c:pt>
                <c:pt idx="4">
                  <c:v>33.68796498728151</c:v>
                </c:pt>
                <c:pt idx="5">
                  <c:v>42.10995623410188</c:v>
                </c:pt>
                <c:pt idx="6">
                  <c:v>50.53194748092226</c:v>
                </c:pt>
                <c:pt idx="7">
                  <c:v>58.95393872774264</c:v>
                </c:pt>
                <c:pt idx="8">
                  <c:v>67.37592997456302</c:v>
                </c:pt>
                <c:pt idx="9">
                  <c:v>75.7979212213834</c:v>
                </c:pt>
                <c:pt idx="10">
                  <c:v>84.21991246820377</c:v>
                </c:pt>
              </c:numCache>
            </c:numRef>
          </c:yVal>
          <c:smooth val="0"/>
        </c:ser>
        <c:ser>
          <c:idx val="2"/>
          <c:order val="2"/>
          <c:tx>
            <c:v>Equilibrium</c:v>
          </c:tx>
          <c:spPr>
            <a:ln w="28575">
              <a:noFill/>
            </a:ln>
          </c:spPr>
          <c:marker>
            <c:symbol val="circle"/>
            <c:size val="7"/>
            <c:spPr>
              <a:solidFill>
                <a:srgbClr val="DD0806"/>
              </a:solidFill>
              <a:ln>
                <a:solidFill>
                  <a:srgbClr val="DD0806"/>
                </a:solidFill>
                <a:prstDash val="solid"/>
              </a:ln>
            </c:spPr>
          </c:marker>
          <c:xVal>
            <c:numRef>
              <c:f>'Equilibrium model'!$B$13</c:f>
              <c:numCache>
                <c:formatCode>0.00</c:formatCode>
                <c:ptCount val="1"/>
                <c:pt idx="0">
                  <c:v>275.7745836771841</c:v>
                </c:pt>
              </c:numCache>
            </c:numRef>
          </c:xVal>
          <c:yVal>
            <c:numRef>
              <c:f>'Equilibrium model'!$B$14</c:f>
              <c:numCache>
                <c:formatCode>0.00</c:formatCode>
                <c:ptCount val="1"/>
                <c:pt idx="0">
                  <c:v>23.22571129824778</c:v>
                </c:pt>
              </c:numCache>
            </c:numRef>
          </c:yVal>
          <c:smooth val="0"/>
        </c:ser>
        <c:dLbls>
          <c:showLegendKey val="0"/>
          <c:showVal val="0"/>
          <c:showCatName val="0"/>
          <c:showSerName val="0"/>
          <c:showPercent val="0"/>
          <c:showBubbleSize val="0"/>
        </c:dLbls>
        <c:axId val="2120443784"/>
        <c:axId val="2120451592"/>
      </c:scatterChart>
      <c:valAx>
        <c:axId val="2120443784"/>
        <c:scaling>
          <c:orientation val="minMax"/>
          <c:max val="1000.0"/>
        </c:scaling>
        <c:delete val="0"/>
        <c:axPos val="b"/>
        <c:title>
          <c:tx>
            <c:rich>
              <a:bodyPr/>
              <a:lstStyle/>
              <a:p>
                <a:pPr>
                  <a:defRPr sz="1850" b="1" i="0" u="none" strike="noStrike" baseline="0">
                    <a:solidFill>
                      <a:srgbClr val="000000"/>
                    </a:solidFill>
                    <a:latin typeface="Geneva"/>
                    <a:ea typeface="Geneva"/>
                    <a:cs typeface="Geneva"/>
                  </a:defRPr>
                </a:pPr>
                <a:r>
                  <a:t>Species richness</a:t>
                </a:r>
              </a:p>
            </c:rich>
          </c:tx>
          <c:layout>
            <c:manualLayout>
              <c:xMode val="edge"/>
              <c:yMode val="edge"/>
              <c:x val="0.398964410536766"/>
              <c:y val="0.8823544851011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650" b="1" i="0" u="none" strike="noStrike" baseline="0">
                <a:solidFill>
                  <a:srgbClr val="000000"/>
                </a:solidFill>
                <a:latin typeface="Geneva"/>
                <a:ea typeface="Geneva"/>
                <a:cs typeface="Geneva"/>
              </a:defRPr>
            </a:pPr>
            <a:endParaRPr lang="en-US"/>
          </a:p>
        </c:txPr>
        <c:crossAx val="2120451592"/>
        <c:crosses val="autoZero"/>
        <c:crossBetween val="midCat"/>
      </c:valAx>
      <c:valAx>
        <c:axId val="2120451592"/>
        <c:scaling>
          <c:orientation val="minMax"/>
          <c:max val="100.0"/>
          <c:min val="0.0"/>
        </c:scaling>
        <c:delete val="0"/>
        <c:axPos val="l"/>
        <c:majorGridlines>
          <c:spPr>
            <a:ln w="3175">
              <a:solidFill>
                <a:srgbClr val="000000"/>
              </a:solidFill>
              <a:prstDash val="solid"/>
            </a:ln>
          </c:spPr>
        </c:majorGridlines>
        <c:title>
          <c:tx>
            <c:rich>
              <a:bodyPr/>
              <a:lstStyle/>
              <a:p>
                <a:pPr>
                  <a:defRPr sz="1850" b="1" i="0" u="none" strike="noStrike" baseline="0">
                    <a:solidFill>
                      <a:srgbClr val="000000"/>
                    </a:solidFill>
                    <a:latin typeface="Geneva"/>
                    <a:ea typeface="Geneva"/>
                    <a:cs typeface="Geneva"/>
                  </a:defRPr>
                </a:pPr>
                <a:r>
                  <a:t>Rate</a:t>
                </a:r>
              </a:p>
            </c:rich>
          </c:tx>
          <c:layout>
            <c:manualLayout>
              <c:xMode val="edge"/>
              <c:yMode val="edge"/>
              <c:x val="0.00690846286701209"/>
              <c:y val="0.4621857561922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650" b="1" i="0" u="none" strike="noStrike" baseline="0">
                <a:solidFill>
                  <a:srgbClr val="000000"/>
                </a:solidFill>
                <a:latin typeface="Geneva"/>
                <a:ea typeface="Geneva"/>
                <a:cs typeface="Geneva"/>
              </a:defRPr>
            </a:pPr>
            <a:endParaRPr lang="en-US"/>
          </a:p>
        </c:txPr>
        <c:crossAx val="2120443784"/>
        <c:crosses val="autoZero"/>
        <c:crossBetween val="midCat"/>
        <c:majorUnit val="20.0"/>
      </c:valAx>
      <c:spPr>
        <a:solidFill>
          <a:srgbClr val="FFCCCC"/>
        </a:solidFill>
        <a:ln w="12700">
          <a:solidFill>
            <a:srgbClr val="000000"/>
          </a:solidFill>
          <a:prstDash val="solid"/>
        </a:ln>
      </c:spPr>
    </c:plotArea>
    <c:legend>
      <c:legendPos val="r"/>
      <c:layout>
        <c:manualLayout>
          <c:xMode val="edge"/>
          <c:yMode val="edge"/>
          <c:x val="0.739205526770294"/>
          <c:y val="0.0868347338935574"/>
          <c:w val="0.252158894645941"/>
          <c:h val="0.176470588235294"/>
        </c:manualLayout>
      </c:layout>
      <c:overlay val="0"/>
      <c:spPr>
        <a:solidFill>
          <a:srgbClr val="FFCCCC"/>
        </a:solidFill>
        <a:ln w="12700">
          <a:solidFill>
            <a:srgbClr val="000000"/>
          </a:solidFill>
          <a:prstDash val="solid"/>
        </a:ln>
      </c:spPr>
      <c:txPr>
        <a:bodyPr/>
        <a:lstStyle/>
        <a:p>
          <a:pPr>
            <a:defRPr sz="1470" b="1" i="0" u="none" strike="noStrike" baseline="0">
              <a:solidFill>
                <a:srgbClr val="000000"/>
              </a:solidFill>
              <a:latin typeface="Geneva"/>
              <a:ea typeface="Geneva"/>
              <a:cs typeface="Geneva"/>
            </a:defRPr>
          </a:pPr>
          <a:endParaRPr lang="en-US"/>
        </a:p>
      </c:txPr>
    </c:legend>
    <c:plotVisOnly val="1"/>
    <c:dispBlanksAs val="gap"/>
    <c:showDLblsOverMax val="0"/>
  </c:chart>
  <c:spPr>
    <a:solidFill>
      <a:srgbClr val="FF8080"/>
    </a:solidFill>
    <a:ln w="3175">
      <a:solidFill>
        <a:srgbClr val="000000"/>
      </a:solidFill>
      <a:prstDash val="solid"/>
    </a:ln>
  </c:spPr>
  <c:txPr>
    <a:bodyPr/>
    <a:lstStyle/>
    <a:p>
      <a:pPr>
        <a:defRPr sz="1575" b="1" i="0" u="none" strike="noStrike" baseline="0">
          <a:solidFill>
            <a:srgbClr val="000000"/>
          </a:solidFill>
          <a:latin typeface="Geneva"/>
          <a:ea typeface="Geneva"/>
          <a:cs typeface="Geneva"/>
        </a:defRPr>
      </a:pPr>
      <a:endParaRPr lang="en-US"/>
    </a:p>
  </c:txPr>
  <c:printSettings>
    <c:headerFooter/>
    <c:pageMargins b="1.0" l="0.75" r="0.75" t="1.0"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Species–Distance Relationship for</a:t>
            </a:r>
          </a:p>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Vascular Plants in the British Isles</a:t>
            </a:r>
          </a:p>
        </c:rich>
      </c:tx>
      <c:layout>
        <c:manualLayout>
          <c:xMode val="edge"/>
          <c:yMode val="edge"/>
          <c:x val="0.294792518516788"/>
          <c:y val="0.0122438278736603"/>
        </c:manualLayout>
      </c:layout>
      <c:overlay val="0"/>
      <c:spPr>
        <a:noFill/>
        <a:ln w="25400">
          <a:noFill/>
        </a:ln>
      </c:spPr>
    </c:title>
    <c:autoTitleDeleted val="0"/>
    <c:plotArea>
      <c:layout/>
      <c:scatterChart>
        <c:scatterStyle val="lineMarker"/>
        <c:varyColors val="0"/>
        <c:ser>
          <c:idx val="0"/>
          <c:order val="0"/>
          <c:tx>
            <c:v>Observed</c:v>
          </c:tx>
          <c:spPr>
            <a:ln w="28575">
              <a:noFill/>
            </a:ln>
          </c:spPr>
          <c:marker>
            <c:symbol val="diamond"/>
            <c:size val="9"/>
            <c:spPr>
              <a:solidFill>
                <a:srgbClr val="B4C0FF"/>
              </a:solidFill>
              <a:ln>
                <a:solidFill>
                  <a:srgbClr val="0000FF"/>
                </a:solidFill>
                <a:prstDash val="solid"/>
              </a:ln>
            </c:spPr>
          </c:marker>
          <c:xVal>
            <c:numRef>
              <c:f>Data!$F$4:$F$44</c:f>
              <c:numCache>
                <c:formatCode>0.0</c:formatCode>
                <c:ptCount val="41"/>
                <c:pt idx="0">
                  <c:v>14.0</c:v>
                </c:pt>
                <c:pt idx="1">
                  <c:v>0.2</c:v>
                </c:pt>
                <c:pt idx="2">
                  <c:v>5.2</c:v>
                </c:pt>
                <c:pt idx="3">
                  <c:v>77.4</c:v>
                </c:pt>
                <c:pt idx="4">
                  <c:v>201.6</c:v>
                </c:pt>
                <c:pt idx="5">
                  <c:v>40.6</c:v>
                </c:pt>
                <c:pt idx="6">
                  <c:v>14.5</c:v>
                </c:pt>
                <c:pt idx="7">
                  <c:v>31.1</c:v>
                </c:pt>
                <c:pt idx="8">
                  <c:v>12.3</c:v>
                </c:pt>
                <c:pt idx="9">
                  <c:v>143.5</c:v>
                </c:pt>
                <c:pt idx="10">
                  <c:v>246.8</c:v>
                </c:pt>
                <c:pt idx="11">
                  <c:v>177.4</c:v>
                </c:pt>
                <c:pt idx="12">
                  <c:v>3.4</c:v>
                </c:pt>
                <c:pt idx="13">
                  <c:v>13.1</c:v>
                </c:pt>
                <c:pt idx="14">
                  <c:v>37.1</c:v>
                </c:pt>
                <c:pt idx="15">
                  <c:v>22.4</c:v>
                </c:pt>
                <c:pt idx="16">
                  <c:v>4.8</c:v>
                </c:pt>
                <c:pt idx="17">
                  <c:v>38.2</c:v>
                </c:pt>
                <c:pt idx="18">
                  <c:v>18.1</c:v>
                </c:pt>
                <c:pt idx="19">
                  <c:v>29.0</c:v>
                </c:pt>
                <c:pt idx="20">
                  <c:v>9.0</c:v>
                </c:pt>
                <c:pt idx="21">
                  <c:v>85.5</c:v>
                </c:pt>
                <c:pt idx="22">
                  <c:v>8.5</c:v>
                </c:pt>
                <c:pt idx="23">
                  <c:v>2.1</c:v>
                </c:pt>
                <c:pt idx="24">
                  <c:v>85.5</c:v>
                </c:pt>
                <c:pt idx="25">
                  <c:v>57.1</c:v>
                </c:pt>
                <c:pt idx="26">
                  <c:v>28.1</c:v>
                </c:pt>
                <c:pt idx="27">
                  <c:v>23.8</c:v>
                </c:pt>
                <c:pt idx="28">
                  <c:v>6.5</c:v>
                </c:pt>
                <c:pt idx="29">
                  <c:v>62.9</c:v>
                </c:pt>
                <c:pt idx="30">
                  <c:v>188.7</c:v>
                </c:pt>
                <c:pt idx="31">
                  <c:v>0.6</c:v>
                </c:pt>
                <c:pt idx="32">
                  <c:v>9.7</c:v>
                </c:pt>
                <c:pt idx="33">
                  <c:v>82.3</c:v>
                </c:pt>
                <c:pt idx="34">
                  <c:v>51.5</c:v>
                </c:pt>
                <c:pt idx="35">
                  <c:v>36.8</c:v>
                </c:pt>
                <c:pt idx="36">
                  <c:v>258.1</c:v>
                </c:pt>
                <c:pt idx="37">
                  <c:v>66.1</c:v>
                </c:pt>
                <c:pt idx="38">
                  <c:v>221.0</c:v>
                </c:pt>
                <c:pt idx="39">
                  <c:v>1.6</c:v>
                </c:pt>
                <c:pt idx="40">
                  <c:v>235.5</c:v>
                </c:pt>
              </c:numCache>
            </c:numRef>
          </c:xVal>
          <c:yVal>
            <c:numRef>
              <c:f>Data!$G$4:$G$44</c:f>
              <c:numCache>
                <c:formatCode>General</c:formatCode>
                <c:ptCount val="41"/>
                <c:pt idx="0">
                  <c:v>75.0</c:v>
                </c:pt>
                <c:pt idx="1">
                  <c:v>855.0</c:v>
                </c:pt>
                <c:pt idx="2">
                  <c:v>577.0</c:v>
                </c:pt>
                <c:pt idx="3">
                  <c:v>409.0</c:v>
                </c:pt>
                <c:pt idx="4">
                  <c:v>177.0</c:v>
                </c:pt>
                <c:pt idx="5">
                  <c:v>300.0</c:v>
                </c:pt>
                <c:pt idx="6">
                  <c:v>443.0</c:v>
                </c:pt>
                <c:pt idx="7">
                  <c:v>482.0</c:v>
                </c:pt>
                <c:pt idx="8">
                  <c:v>453.0</c:v>
                </c:pt>
                <c:pt idx="9">
                  <c:v>174.0</c:v>
                </c:pt>
                <c:pt idx="10">
                  <c:v>189.0</c:v>
                </c:pt>
                <c:pt idx="11">
                  <c:v>149.0</c:v>
                </c:pt>
                <c:pt idx="12">
                  <c:v>401.0</c:v>
                </c:pt>
                <c:pt idx="13">
                  <c:v>354.0</c:v>
                </c:pt>
                <c:pt idx="14">
                  <c:v>388.0</c:v>
                </c:pt>
                <c:pt idx="15">
                  <c:v>581.0</c:v>
                </c:pt>
                <c:pt idx="16">
                  <c:v>444.0</c:v>
                </c:pt>
                <c:pt idx="17">
                  <c:v>527.0</c:v>
                </c:pt>
                <c:pt idx="18">
                  <c:v>338.0</c:v>
                </c:pt>
                <c:pt idx="19">
                  <c:v>765.0</c:v>
                </c:pt>
                <c:pt idx="20">
                  <c:v>137.0</c:v>
                </c:pt>
                <c:pt idx="21">
                  <c:v>269.0</c:v>
                </c:pt>
                <c:pt idx="22">
                  <c:v>284.0</c:v>
                </c:pt>
                <c:pt idx="23">
                  <c:v>517.0</c:v>
                </c:pt>
                <c:pt idx="24">
                  <c:v>131.0</c:v>
                </c:pt>
                <c:pt idx="25">
                  <c:v>433.0</c:v>
                </c:pt>
                <c:pt idx="26">
                  <c:v>440.0</c:v>
                </c:pt>
                <c:pt idx="27">
                  <c:v>425.0</c:v>
                </c:pt>
                <c:pt idx="28">
                  <c:v>159.0</c:v>
                </c:pt>
                <c:pt idx="29">
                  <c:v>162.0</c:v>
                </c:pt>
                <c:pt idx="30">
                  <c:v>421.0</c:v>
                </c:pt>
                <c:pt idx="31">
                  <c:v>594.0</c:v>
                </c:pt>
                <c:pt idx="32">
                  <c:v>207.0</c:v>
                </c:pt>
                <c:pt idx="33">
                  <c:v>470.0</c:v>
                </c:pt>
                <c:pt idx="34">
                  <c:v>62.0</c:v>
                </c:pt>
                <c:pt idx="35">
                  <c:v>378.0</c:v>
                </c:pt>
                <c:pt idx="36">
                  <c:v>246.0</c:v>
                </c:pt>
                <c:pt idx="37">
                  <c:v>65.0</c:v>
                </c:pt>
                <c:pt idx="38">
                  <c:v>158.0</c:v>
                </c:pt>
                <c:pt idx="39">
                  <c:v>1008.0</c:v>
                </c:pt>
                <c:pt idx="40">
                  <c:v>161.0</c:v>
                </c:pt>
              </c:numCache>
            </c:numRef>
          </c:yVal>
          <c:smooth val="0"/>
        </c:ser>
        <c:ser>
          <c:idx val="1"/>
          <c:order val="1"/>
          <c:tx>
            <c:v>Predicted</c:v>
          </c:tx>
          <c:spPr>
            <a:ln w="28575">
              <a:solidFill>
                <a:schemeClr val="tx1"/>
              </a:solidFill>
              <a:prstDash val="dash"/>
            </a:ln>
          </c:spPr>
          <c:marker>
            <c:symbol val="none"/>
          </c:marker>
          <c:xVal>
            <c:numRef>
              <c:f>Data!#REF!</c:f>
              <c:numCache>
                <c:formatCode>General</c:formatCode>
                <c:ptCount val="1"/>
                <c:pt idx="0">
                  <c:v>1.0</c:v>
                </c:pt>
              </c:numCache>
            </c:numRef>
          </c:xVal>
          <c:yVal>
            <c:numRef>
              <c:f>Data!#REF!</c:f>
              <c:numCache>
                <c:formatCode>General</c:formatCode>
                <c:ptCount val="1"/>
                <c:pt idx="0">
                  <c:v>1.0</c:v>
                </c:pt>
              </c:numCache>
            </c:numRef>
          </c:yVal>
          <c:smooth val="0"/>
        </c:ser>
        <c:dLbls>
          <c:showLegendKey val="0"/>
          <c:showVal val="0"/>
          <c:showCatName val="0"/>
          <c:showSerName val="0"/>
          <c:showPercent val="0"/>
          <c:showBubbleSize val="0"/>
        </c:dLbls>
        <c:axId val="2123820760"/>
        <c:axId val="2123827416"/>
      </c:scatterChart>
      <c:valAx>
        <c:axId val="2123820760"/>
        <c:scaling>
          <c:logBase val="10.0"/>
          <c:orientation val="minMax"/>
        </c:scaling>
        <c:delete val="0"/>
        <c:axPos val="b"/>
        <c:title>
          <c:tx>
            <c:rich>
              <a:bodyPr/>
              <a:lstStyle/>
              <a:p>
                <a:pPr>
                  <a:defRPr sz="100" b="0" i="0" u="none" strike="noStrike" baseline="0">
                    <a:solidFill>
                      <a:srgbClr val="000000"/>
                    </a:solidFill>
                    <a:latin typeface="Calibri"/>
                    <a:ea typeface="Calibri"/>
                    <a:cs typeface="Calibri"/>
                  </a:defRPr>
                </a:pPr>
                <a:r>
                  <a:rPr lang="en-US" sz="1800" b="1" i="0" u="none" strike="noStrike" baseline="0">
                    <a:solidFill>
                      <a:srgbClr val="000000"/>
                    </a:solidFill>
                    <a:latin typeface="Arial"/>
                    <a:ea typeface="Arial"/>
                    <a:cs typeface="Arial"/>
                  </a:rPr>
                  <a:t>Distance (km</a:t>
                </a:r>
                <a:r>
                  <a:rPr lang="en-US" sz="1800" b="1" i="0" u="none" strike="noStrike" baseline="0">
                    <a:solidFill>
                      <a:srgbClr val="000000"/>
                    </a:solidFill>
                    <a:latin typeface="Calibri"/>
                    <a:ea typeface="Calibri"/>
                    <a:cs typeface="Calibri"/>
                  </a:rPr>
                  <a:t>)</a:t>
                </a:r>
              </a:p>
            </c:rich>
          </c:tx>
          <c:layout>
            <c:manualLayout>
              <c:xMode val="edge"/>
              <c:yMode val="edge"/>
              <c:x val="0.454693100306082"/>
              <c:y val="0.938295266703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3827416"/>
        <c:crosses val="autoZero"/>
        <c:crossBetween val="midCat"/>
      </c:valAx>
      <c:valAx>
        <c:axId val="2123827416"/>
        <c:scaling>
          <c:logBase val="10.0"/>
          <c:orientation val="minMax"/>
          <c:min val="10.0"/>
        </c:scaling>
        <c:delete val="0"/>
        <c:axPos val="l"/>
        <c:title>
          <c:tx>
            <c:rich>
              <a:bodyPr/>
              <a:lstStyle/>
              <a:p>
                <a:pPr>
                  <a:defRPr sz="1800" b="1" i="0" u="none" strike="noStrike" baseline="0">
                    <a:solidFill>
                      <a:srgbClr val="000000"/>
                    </a:solidFill>
                    <a:latin typeface="Arial"/>
                    <a:ea typeface="Arial"/>
                    <a:cs typeface="Arial"/>
                  </a:defRPr>
                </a:pPr>
                <a:r>
                  <a:rPr lang="en-US"/>
                  <a:t>Species Richness</a:t>
                </a:r>
              </a:p>
            </c:rich>
          </c:tx>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3820760"/>
        <c:crossesAt val="0.1"/>
        <c:crossBetween val="midCat"/>
      </c:valAx>
      <c:spPr>
        <a:solidFill>
          <a:schemeClr val="bg1"/>
        </a:solidFill>
        <a:ln w="12700">
          <a:solidFill>
            <a:srgbClr val="0000FF"/>
          </a:solidFill>
          <a:prstDash val="solid"/>
        </a:ln>
      </c:spPr>
    </c:plotArea>
    <c:plotVisOnly val="1"/>
    <c:dispBlanksAs val="gap"/>
    <c:showDLblsOverMax val="0"/>
  </c:chart>
  <c:spPr>
    <a:solidFill>
      <a:srgbClr val="B4C0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Arial"/>
                <a:ea typeface="Arial"/>
                <a:cs typeface="Arial"/>
              </a:defRPr>
            </a:pPr>
            <a:r>
              <a:rPr lang="en-US" sz="1200" b="0" i="0" u="none" strike="noStrike" baseline="0">
                <a:latin typeface="Calibri"/>
                <a:ea typeface="Calibri"/>
                <a:cs typeface="Calibri"/>
              </a:rPr>
              <a:t>Species–Distance Relationship for</a:t>
            </a:r>
          </a:p>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Vascular Plants in the British Isles</a:t>
            </a:r>
          </a:p>
        </c:rich>
      </c:tx>
      <c:layout>
        <c:manualLayout>
          <c:xMode val="edge"/>
          <c:yMode val="edge"/>
          <c:x val="0.294792518516788"/>
          <c:y val="0.0122438278736603"/>
        </c:manualLayout>
      </c:layout>
      <c:overlay val="0"/>
      <c:spPr>
        <a:noFill/>
        <a:ln w="25400">
          <a:noFill/>
        </a:ln>
      </c:spPr>
    </c:title>
    <c:autoTitleDeleted val="0"/>
    <c:plotArea>
      <c:layout/>
      <c:bubbleChart>
        <c:varyColors val="0"/>
        <c:ser>
          <c:idx val="0"/>
          <c:order val="0"/>
          <c:tx>
            <c:v>Observed</c:v>
          </c:tx>
          <c:spPr>
            <a:solidFill>
              <a:srgbClr val="CC99FF"/>
            </a:solidFill>
            <a:ln w="12700">
              <a:solidFill>
                <a:srgbClr val="4600A5"/>
              </a:solidFill>
              <a:prstDash val="solid"/>
            </a:ln>
          </c:spPr>
          <c:invertIfNegative val="1"/>
          <c:xVal>
            <c:numRef>
              <c:f>Data!$E$4:$E$44</c:f>
              <c:numCache>
                <c:formatCode>0.0</c:formatCode>
                <c:ptCount val="41"/>
                <c:pt idx="0">
                  <c:v>0.8</c:v>
                </c:pt>
                <c:pt idx="1">
                  <c:v>712.5</c:v>
                </c:pt>
                <c:pt idx="2">
                  <c:v>429.4</c:v>
                </c:pt>
                <c:pt idx="3">
                  <c:v>18.4</c:v>
                </c:pt>
                <c:pt idx="4">
                  <c:v>31.1</c:v>
                </c:pt>
                <c:pt idx="5">
                  <c:v>12.7</c:v>
                </c:pt>
                <c:pt idx="6">
                  <c:v>74.1</c:v>
                </c:pt>
                <c:pt idx="7">
                  <c:v>44.8</c:v>
                </c:pt>
                <c:pt idx="8">
                  <c:v>29.0</c:v>
                </c:pt>
                <c:pt idx="9">
                  <c:v>5.2</c:v>
                </c:pt>
                <c:pt idx="10">
                  <c:v>40.9</c:v>
                </c:pt>
                <c:pt idx="11">
                  <c:v>13.5</c:v>
                </c:pt>
                <c:pt idx="12">
                  <c:v>15.5</c:v>
                </c:pt>
                <c:pt idx="13">
                  <c:v>154.1</c:v>
                </c:pt>
                <c:pt idx="14">
                  <c:v>9.1</c:v>
                </c:pt>
                <c:pt idx="15">
                  <c:v>605.3</c:v>
                </c:pt>
                <c:pt idx="16">
                  <c:v>379.4</c:v>
                </c:pt>
                <c:pt idx="17">
                  <c:v>2137.3</c:v>
                </c:pt>
                <c:pt idx="18">
                  <c:v>4.1</c:v>
                </c:pt>
                <c:pt idx="19">
                  <c:v>571.6</c:v>
                </c:pt>
                <c:pt idx="20">
                  <c:v>0.5</c:v>
                </c:pt>
                <c:pt idx="21">
                  <c:v>9.6</c:v>
                </c:pt>
                <c:pt idx="22">
                  <c:v>5.4</c:v>
                </c:pt>
                <c:pt idx="23">
                  <c:v>909.6</c:v>
                </c:pt>
                <c:pt idx="24">
                  <c:v>7.3</c:v>
                </c:pt>
                <c:pt idx="25">
                  <c:v>305.6</c:v>
                </c:pt>
                <c:pt idx="26">
                  <c:v>489.5</c:v>
                </c:pt>
                <c:pt idx="27">
                  <c:v>106.7</c:v>
                </c:pt>
                <c:pt idx="28">
                  <c:v>10.4</c:v>
                </c:pt>
                <c:pt idx="29">
                  <c:v>50.2</c:v>
                </c:pt>
                <c:pt idx="30">
                  <c:v>984.2</c:v>
                </c:pt>
                <c:pt idx="31">
                  <c:v>1735.3</c:v>
                </c:pt>
                <c:pt idx="32">
                  <c:v>60.9</c:v>
                </c:pt>
                <c:pt idx="33">
                  <c:v>365.2</c:v>
                </c:pt>
                <c:pt idx="34">
                  <c:v>35.2</c:v>
                </c:pt>
                <c:pt idx="35">
                  <c:v>76.4</c:v>
                </c:pt>
                <c:pt idx="36">
                  <c:v>121.2</c:v>
                </c:pt>
                <c:pt idx="37">
                  <c:v>55.4</c:v>
                </c:pt>
                <c:pt idx="38">
                  <c:v>19.7</c:v>
                </c:pt>
                <c:pt idx="39">
                  <c:v>380.7</c:v>
                </c:pt>
                <c:pt idx="40">
                  <c:v>217.3</c:v>
                </c:pt>
              </c:numCache>
            </c:numRef>
          </c:xVal>
          <c:yVal>
            <c:numRef>
              <c:f>Data!$F$4:$F$44</c:f>
              <c:numCache>
                <c:formatCode>0.0</c:formatCode>
                <c:ptCount val="41"/>
                <c:pt idx="0">
                  <c:v>14.0</c:v>
                </c:pt>
                <c:pt idx="1">
                  <c:v>0.2</c:v>
                </c:pt>
                <c:pt idx="2">
                  <c:v>5.2</c:v>
                </c:pt>
                <c:pt idx="3">
                  <c:v>77.4</c:v>
                </c:pt>
                <c:pt idx="4">
                  <c:v>201.6</c:v>
                </c:pt>
                <c:pt idx="5">
                  <c:v>40.6</c:v>
                </c:pt>
                <c:pt idx="6">
                  <c:v>14.5</c:v>
                </c:pt>
                <c:pt idx="7">
                  <c:v>31.1</c:v>
                </c:pt>
                <c:pt idx="8">
                  <c:v>12.3</c:v>
                </c:pt>
                <c:pt idx="9">
                  <c:v>143.5</c:v>
                </c:pt>
                <c:pt idx="10">
                  <c:v>246.8</c:v>
                </c:pt>
                <c:pt idx="11">
                  <c:v>177.4</c:v>
                </c:pt>
                <c:pt idx="12">
                  <c:v>3.4</c:v>
                </c:pt>
                <c:pt idx="13">
                  <c:v>13.1</c:v>
                </c:pt>
                <c:pt idx="14">
                  <c:v>37.1</c:v>
                </c:pt>
                <c:pt idx="15">
                  <c:v>22.4</c:v>
                </c:pt>
                <c:pt idx="16">
                  <c:v>4.8</c:v>
                </c:pt>
                <c:pt idx="17">
                  <c:v>38.2</c:v>
                </c:pt>
                <c:pt idx="18">
                  <c:v>18.1</c:v>
                </c:pt>
                <c:pt idx="19">
                  <c:v>29.0</c:v>
                </c:pt>
                <c:pt idx="20">
                  <c:v>9.0</c:v>
                </c:pt>
                <c:pt idx="21">
                  <c:v>85.5</c:v>
                </c:pt>
                <c:pt idx="22">
                  <c:v>8.5</c:v>
                </c:pt>
                <c:pt idx="23">
                  <c:v>2.1</c:v>
                </c:pt>
                <c:pt idx="24">
                  <c:v>85.5</c:v>
                </c:pt>
                <c:pt idx="25">
                  <c:v>57.1</c:v>
                </c:pt>
                <c:pt idx="26">
                  <c:v>28.1</c:v>
                </c:pt>
                <c:pt idx="27">
                  <c:v>23.8</c:v>
                </c:pt>
                <c:pt idx="28">
                  <c:v>6.5</c:v>
                </c:pt>
                <c:pt idx="29">
                  <c:v>62.9</c:v>
                </c:pt>
                <c:pt idx="30">
                  <c:v>188.7</c:v>
                </c:pt>
                <c:pt idx="31">
                  <c:v>0.6</c:v>
                </c:pt>
                <c:pt idx="32">
                  <c:v>9.7</c:v>
                </c:pt>
                <c:pt idx="33">
                  <c:v>82.3</c:v>
                </c:pt>
                <c:pt idx="34">
                  <c:v>51.5</c:v>
                </c:pt>
                <c:pt idx="35">
                  <c:v>36.8</c:v>
                </c:pt>
                <c:pt idx="36">
                  <c:v>258.1</c:v>
                </c:pt>
                <c:pt idx="37">
                  <c:v>66.1</c:v>
                </c:pt>
                <c:pt idx="38">
                  <c:v>221.0</c:v>
                </c:pt>
                <c:pt idx="39">
                  <c:v>1.6</c:v>
                </c:pt>
                <c:pt idx="40">
                  <c:v>235.5</c:v>
                </c:pt>
              </c:numCache>
            </c:numRef>
          </c:yVal>
          <c:bubbleSize>
            <c:numRef>
              <c:f>Data!$G$4:$G$44</c:f>
              <c:numCache>
                <c:formatCode>General</c:formatCode>
                <c:ptCount val="41"/>
                <c:pt idx="0">
                  <c:v>75.0</c:v>
                </c:pt>
                <c:pt idx="1">
                  <c:v>855.0</c:v>
                </c:pt>
                <c:pt idx="2">
                  <c:v>577.0</c:v>
                </c:pt>
                <c:pt idx="3">
                  <c:v>409.0</c:v>
                </c:pt>
                <c:pt idx="4">
                  <c:v>177.0</c:v>
                </c:pt>
                <c:pt idx="5">
                  <c:v>300.0</c:v>
                </c:pt>
                <c:pt idx="6">
                  <c:v>443.0</c:v>
                </c:pt>
                <c:pt idx="7">
                  <c:v>482.0</c:v>
                </c:pt>
                <c:pt idx="8">
                  <c:v>453.0</c:v>
                </c:pt>
                <c:pt idx="9">
                  <c:v>174.0</c:v>
                </c:pt>
                <c:pt idx="10">
                  <c:v>189.0</c:v>
                </c:pt>
                <c:pt idx="11">
                  <c:v>149.0</c:v>
                </c:pt>
                <c:pt idx="12">
                  <c:v>401.0</c:v>
                </c:pt>
                <c:pt idx="13">
                  <c:v>354.0</c:v>
                </c:pt>
                <c:pt idx="14">
                  <c:v>388.0</c:v>
                </c:pt>
                <c:pt idx="15">
                  <c:v>581.0</c:v>
                </c:pt>
                <c:pt idx="16">
                  <c:v>444.0</c:v>
                </c:pt>
                <c:pt idx="17">
                  <c:v>527.0</c:v>
                </c:pt>
                <c:pt idx="18">
                  <c:v>338.0</c:v>
                </c:pt>
                <c:pt idx="19">
                  <c:v>765.0</c:v>
                </c:pt>
                <c:pt idx="20">
                  <c:v>137.0</c:v>
                </c:pt>
                <c:pt idx="21">
                  <c:v>269.0</c:v>
                </c:pt>
                <c:pt idx="22">
                  <c:v>284.0</c:v>
                </c:pt>
                <c:pt idx="23">
                  <c:v>517.0</c:v>
                </c:pt>
                <c:pt idx="24">
                  <c:v>131.0</c:v>
                </c:pt>
                <c:pt idx="25">
                  <c:v>433.0</c:v>
                </c:pt>
                <c:pt idx="26">
                  <c:v>440.0</c:v>
                </c:pt>
                <c:pt idx="27">
                  <c:v>425.0</c:v>
                </c:pt>
                <c:pt idx="28">
                  <c:v>159.0</c:v>
                </c:pt>
                <c:pt idx="29">
                  <c:v>162.0</c:v>
                </c:pt>
                <c:pt idx="30">
                  <c:v>421.0</c:v>
                </c:pt>
                <c:pt idx="31">
                  <c:v>594.0</c:v>
                </c:pt>
                <c:pt idx="32">
                  <c:v>207.0</c:v>
                </c:pt>
                <c:pt idx="33">
                  <c:v>470.0</c:v>
                </c:pt>
                <c:pt idx="34">
                  <c:v>62.0</c:v>
                </c:pt>
                <c:pt idx="35">
                  <c:v>378.0</c:v>
                </c:pt>
                <c:pt idx="36">
                  <c:v>246.0</c:v>
                </c:pt>
                <c:pt idx="37">
                  <c:v>65.0</c:v>
                </c:pt>
                <c:pt idx="38">
                  <c:v>158.0</c:v>
                </c:pt>
                <c:pt idx="39">
                  <c:v>1008.0</c:v>
                </c:pt>
                <c:pt idx="40">
                  <c:v>161.0</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a:ln w="12700">
                    <a:solidFill>
                      <a:srgbClr val="4600A5"/>
                    </a:solidFill>
                    <a:prstDash val="solid"/>
                  </a:ln>
                </c14:spPr>
              </c14:invertSolidFillFmt>
            </c:ext>
          </c:extLst>
        </c:ser>
        <c:ser>
          <c:idx val="1"/>
          <c:order val="1"/>
          <c:tx>
            <c:v>Predicted</c:v>
          </c:tx>
          <c:spPr>
            <a:noFill/>
            <a:ln w="25400">
              <a:solidFill>
                <a:srgbClr val="000000"/>
              </a:solidFill>
              <a:prstDash val="sysDash"/>
            </a:ln>
          </c:spPr>
          <c:invertIfNegative val="1"/>
          <c:xVal>
            <c:numRef>
              <c:f>Data!$E$4:$E$44</c:f>
              <c:numCache>
                <c:formatCode>0.0</c:formatCode>
                <c:ptCount val="41"/>
                <c:pt idx="0">
                  <c:v>0.8</c:v>
                </c:pt>
                <c:pt idx="1">
                  <c:v>712.5</c:v>
                </c:pt>
                <c:pt idx="2">
                  <c:v>429.4</c:v>
                </c:pt>
                <c:pt idx="3">
                  <c:v>18.4</c:v>
                </c:pt>
                <c:pt idx="4">
                  <c:v>31.1</c:v>
                </c:pt>
                <c:pt idx="5">
                  <c:v>12.7</c:v>
                </c:pt>
                <c:pt idx="6">
                  <c:v>74.1</c:v>
                </c:pt>
                <c:pt idx="7">
                  <c:v>44.8</c:v>
                </c:pt>
                <c:pt idx="8">
                  <c:v>29.0</c:v>
                </c:pt>
                <c:pt idx="9">
                  <c:v>5.2</c:v>
                </c:pt>
                <c:pt idx="10">
                  <c:v>40.9</c:v>
                </c:pt>
                <c:pt idx="11">
                  <c:v>13.5</c:v>
                </c:pt>
                <c:pt idx="12">
                  <c:v>15.5</c:v>
                </c:pt>
                <c:pt idx="13">
                  <c:v>154.1</c:v>
                </c:pt>
                <c:pt idx="14">
                  <c:v>9.1</c:v>
                </c:pt>
                <c:pt idx="15">
                  <c:v>605.3</c:v>
                </c:pt>
                <c:pt idx="16">
                  <c:v>379.4</c:v>
                </c:pt>
                <c:pt idx="17">
                  <c:v>2137.3</c:v>
                </c:pt>
                <c:pt idx="18">
                  <c:v>4.1</c:v>
                </c:pt>
                <c:pt idx="19">
                  <c:v>571.6</c:v>
                </c:pt>
                <c:pt idx="20">
                  <c:v>0.5</c:v>
                </c:pt>
                <c:pt idx="21">
                  <c:v>9.6</c:v>
                </c:pt>
                <c:pt idx="22">
                  <c:v>5.4</c:v>
                </c:pt>
                <c:pt idx="23">
                  <c:v>909.6</c:v>
                </c:pt>
                <c:pt idx="24">
                  <c:v>7.3</c:v>
                </c:pt>
                <c:pt idx="25">
                  <c:v>305.6</c:v>
                </c:pt>
                <c:pt idx="26">
                  <c:v>489.5</c:v>
                </c:pt>
                <c:pt idx="27">
                  <c:v>106.7</c:v>
                </c:pt>
                <c:pt idx="28">
                  <c:v>10.4</c:v>
                </c:pt>
                <c:pt idx="29">
                  <c:v>50.2</c:v>
                </c:pt>
                <c:pt idx="30">
                  <c:v>984.2</c:v>
                </c:pt>
                <c:pt idx="31">
                  <c:v>1735.3</c:v>
                </c:pt>
                <c:pt idx="32">
                  <c:v>60.9</c:v>
                </c:pt>
                <c:pt idx="33">
                  <c:v>365.2</c:v>
                </c:pt>
                <c:pt idx="34">
                  <c:v>35.2</c:v>
                </c:pt>
                <c:pt idx="35">
                  <c:v>76.4</c:v>
                </c:pt>
                <c:pt idx="36">
                  <c:v>121.2</c:v>
                </c:pt>
                <c:pt idx="37">
                  <c:v>55.4</c:v>
                </c:pt>
                <c:pt idx="38">
                  <c:v>19.7</c:v>
                </c:pt>
                <c:pt idx="39">
                  <c:v>380.7</c:v>
                </c:pt>
                <c:pt idx="40">
                  <c:v>217.3</c:v>
                </c:pt>
              </c:numCache>
            </c:numRef>
          </c:xVal>
          <c:yVal>
            <c:numRef>
              <c:f>Data!$F$4:$F$44</c:f>
              <c:numCache>
                <c:formatCode>0.0</c:formatCode>
                <c:ptCount val="41"/>
                <c:pt idx="0">
                  <c:v>14.0</c:v>
                </c:pt>
                <c:pt idx="1">
                  <c:v>0.2</c:v>
                </c:pt>
                <c:pt idx="2">
                  <c:v>5.2</c:v>
                </c:pt>
                <c:pt idx="3">
                  <c:v>77.4</c:v>
                </c:pt>
                <c:pt idx="4">
                  <c:v>201.6</c:v>
                </c:pt>
                <c:pt idx="5">
                  <c:v>40.6</c:v>
                </c:pt>
                <c:pt idx="6">
                  <c:v>14.5</c:v>
                </c:pt>
                <c:pt idx="7">
                  <c:v>31.1</c:v>
                </c:pt>
                <c:pt idx="8">
                  <c:v>12.3</c:v>
                </c:pt>
                <c:pt idx="9">
                  <c:v>143.5</c:v>
                </c:pt>
                <c:pt idx="10">
                  <c:v>246.8</c:v>
                </c:pt>
                <c:pt idx="11">
                  <c:v>177.4</c:v>
                </c:pt>
                <c:pt idx="12">
                  <c:v>3.4</c:v>
                </c:pt>
                <c:pt idx="13">
                  <c:v>13.1</c:v>
                </c:pt>
                <c:pt idx="14">
                  <c:v>37.1</c:v>
                </c:pt>
                <c:pt idx="15">
                  <c:v>22.4</c:v>
                </c:pt>
                <c:pt idx="16">
                  <c:v>4.8</c:v>
                </c:pt>
                <c:pt idx="17">
                  <c:v>38.2</c:v>
                </c:pt>
                <c:pt idx="18">
                  <c:v>18.1</c:v>
                </c:pt>
                <c:pt idx="19">
                  <c:v>29.0</c:v>
                </c:pt>
                <c:pt idx="20">
                  <c:v>9.0</c:v>
                </c:pt>
                <c:pt idx="21">
                  <c:v>85.5</c:v>
                </c:pt>
                <c:pt idx="22">
                  <c:v>8.5</c:v>
                </c:pt>
                <c:pt idx="23">
                  <c:v>2.1</c:v>
                </c:pt>
                <c:pt idx="24">
                  <c:v>85.5</c:v>
                </c:pt>
                <c:pt idx="25">
                  <c:v>57.1</c:v>
                </c:pt>
                <c:pt idx="26">
                  <c:v>28.1</c:v>
                </c:pt>
                <c:pt idx="27">
                  <c:v>23.8</c:v>
                </c:pt>
                <c:pt idx="28">
                  <c:v>6.5</c:v>
                </c:pt>
                <c:pt idx="29">
                  <c:v>62.9</c:v>
                </c:pt>
                <c:pt idx="30">
                  <c:v>188.7</c:v>
                </c:pt>
                <c:pt idx="31">
                  <c:v>0.6</c:v>
                </c:pt>
                <c:pt idx="32">
                  <c:v>9.7</c:v>
                </c:pt>
                <c:pt idx="33">
                  <c:v>82.3</c:v>
                </c:pt>
                <c:pt idx="34">
                  <c:v>51.5</c:v>
                </c:pt>
                <c:pt idx="35">
                  <c:v>36.8</c:v>
                </c:pt>
                <c:pt idx="36">
                  <c:v>258.1</c:v>
                </c:pt>
                <c:pt idx="37">
                  <c:v>66.1</c:v>
                </c:pt>
                <c:pt idx="38">
                  <c:v>221.0</c:v>
                </c:pt>
                <c:pt idx="39">
                  <c:v>1.6</c:v>
                </c:pt>
                <c:pt idx="40">
                  <c:v>235.5</c:v>
                </c:pt>
              </c:numCache>
            </c:numRef>
          </c:yVal>
          <c:bubbleSize>
            <c:numRef>
              <c:f>Data!#REF!</c:f>
              <c:numCache>
                <c:formatCode>General</c:formatCode>
                <c:ptCount val="1"/>
                <c:pt idx="0">
                  <c:v>1.0</c:v>
                </c:pt>
              </c:numCache>
            </c:numRef>
          </c:bubbleSize>
          <c:bubble3D val="0"/>
        </c:ser>
        <c:dLbls>
          <c:showLegendKey val="0"/>
          <c:showVal val="0"/>
          <c:showCatName val="0"/>
          <c:showSerName val="0"/>
          <c:showPercent val="0"/>
          <c:showBubbleSize val="0"/>
        </c:dLbls>
        <c:bubbleScale val="50"/>
        <c:showNegBubbles val="0"/>
        <c:axId val="2123871832"/>
        <c:axId val="2123878760"/>
      </c:bubbleChart>
      <c:valAx>
        <c:axId val="2123871832"/>
        <c:scaling>
          <c:logBase val="10.0"/>
          <c:orientation val="minMax"/>
        </c:scaling>
        <c:delete val="0"/>
        <c:axPos val="b"/>
        <c:title>
          <c:tx>
            <c:rich>
              <a:bodyPr/>
              <a:lstStyle/>
              <a:p>
                <a:pPr>
                  <a:defRPr sz="1800" b="1"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Area (km</a:t>
                </a:r>
                <a:r>
                  <a:rPr lang="en-US" sz="1800" b="1" i="0" u="none" strike="noStrike" baseline="30000">
                    <a:solidFill>
                      <a:srgbClr val="000000"/>
                    </a:solidFill>
                    <a:latin typeface="Arial"/>
                    <a:ea typeface="Arial"/>
                    <a:cs typeface="Arial"/>
                  </a:rPr>
                  <a:t>2</a:t>
                </a:r>
                <a:r>
                  <a:rPr lang="en-US" sz="1800" b="1" i="0" u="none" strike="noStrike" baseline="0">
                    <a:solidFill>
                      <a:srgbClr val="000000"/>
                    </a:solidFill>
                    <a:latin typeface="Calibri"/>
                    <a:ea typeface="Calibri"/>
                    <a:cs typeface="Calibri"/>
                  </a:rPr>
                  <a:t>)</a:t>
                </a:r>
              </a:p>
            </c:rich>
          </c:tx>
          <c:layout>
            <c:manualLayout>
              <c:xMode val="edge"/>
              <c:yMode val="edge"/>
              <c:x val="0.454693100306082"/>
              <c:y val="0.938295266703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3878760"/>
        <c:crossesAt val="0.1"/>
        <c:crossBetween val="midCat"/>
      </c:valAx>
      <c:valAx>
        <c:axId val="2123878760"/>
        <c:scaling>
          <c:logBase val="10.0"/>
          <c:orientation val="minMax"/>
          <c:min val="0.1"/>
        </c:scaling>
        <c:delete val="0"/>
        <c:axPos val="l"/>
        <c:title>
          <c:tx>
            <c:rich>
              <a:bodyPr/>
              <a:lstStyle/>
              <a:p>
                <a:pPr>
                  <a:defRPr sz="1800" b="1" i="0" u="none" strike="noStrike" baseline="0">
                    <a:solidFill>
                      <a:srgbClr val="000000"/>
                    </a:solidFill>
                    <a:latin typeface="Arial"/>
                    <a:ea typeface="Arial"/>
                    <a:cs typeface="Arial"/>
                  </a:defRPr>
                </a:pPr>
                <a:r>
                  <a:t>Distance (km)</a:t>
                </a:r>
              </a:p>
            </c:rich>
          </c:tx>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3871832"/>
        <c:crossesAt val="0.1"/>
        <c:crossBetween val="midCat"/>
      </c:valAx>
      <c:spPr>
        <a:solidFill>
          <a:srgbClr val="FFFFFF"/>
        </a:solidFill>
        <a:ln w="12700">
          <a:solidFill>
            <a:srgbClr val="4600A5"/>
          </a:solidFill>
          <a:prstDash val="solid"/>
        </a:ln>
      </c:spPr>
    </c:plotArea>
    <c:plotVisOnly val="1"/>
    <c:dispBlanksAs val="gap"/>
    <c:showDLblsOverMax val="0"/>
  </c:chart>
  <c:spPr>
    <a:solidFill>
      <a:srgbClr val="CC99FF"/>
    </a:solidFill>
    <a:ln w="12700">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Species–Area Relationship for</a:t>
            </a:r>
          </a:p>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Vascular Plants in the British Isles</a:t>
            </a:r>
          </a:p>
        </c:rich>
      </c:tx>
      <c:layout>
        <c:manualLayout>
          <c:xMode val="edge"/>
          <c:yMode val="edge"/>
          <c:x val="0.294792483131389"/>
          <c:y val="0.0122438278736603"/>
        </c:manualLayout>
      </c:layout>
      <c:overlay val="0"/>
      <c:spPr>
        <a:noFill/>
        <a:ln w="25400">
          <a:noFill/>
        </a:ln>
      </c:spPr>
    </c:title>
    <c:autoTitleDeleted val="0"/>
    <c:plotArea>
      <c:layout>
        <c:manualLayout>
          <c:layoutTarget val="inner"/>
          <c:xMode val="edge"/>
          <c:yMode val="edge"/>
          <c:x val="0.119967879393612"/>
          <c:y val="0.123263036176422"/>
          <c:w val="0.829141288337447"/>
          <c:h val="0.738454702191571"/>
        </c:manualLayout>
      </c:layout>
      <c:scatterChart>
        <c:scatterStyle val="lineMarker"/>
        <c:varyColors val="0"/>
        <c:ser>
          <c:idx val="0"/>
          <c:order val="0"/>
          <c:tx>
            <c:v>Observed</c:v>
          </c:tx>
          <c:spPr>
            <a:ln w="28575">
              <a:noFill/>
            </a:ln>
          </c:spPr>
          <c:marker>
            <c:symbol val="diamond"/>
            <c:size val="9"/>
            <c:spPr>
              <a:solidFill>
                <a:srgbClr val="66FF66"/>
              </a:solidFill>
              <a:ln>
                <a:solidFill>
                  <a:srgbClr val="006411"/>
                </a:solidFill>
                <a:prstDash val="solid"/>
              </a:ln>
            </c:spPr>
          </c:marker>
          <c:xVal>
            <c:numRef>
              <c:f>Regression!$E$4:$E$44</c:f>
              <c:numCache>
                <c:formatCode>0.0</c:formatCode>
                <c:ptCount val="41"/>
                <c:pt idx="0">
                  <c:v>0.8</c:v>
                </c:pt>
                <c:pt idx="1">
                  <c:v>712.5</c:v>
                </c:pt>
                <c:pt idx="2">
                  <c:v>429.4</c:v>
                </c:pt>
                <c:pt idx="3">
                  <c:v>18.4</c:v>
                </c:pt>
                <c:pt idx="4">
                  <c:v>31.1</c:v>
                </c:pt>
                <c:pt idx="5">
                  <c:v>12.7</c:v>
                </c:pt>
                <c:pt idx="6">
                  <c:v>74.1</c:v>
                </c:pt>
                <c:pt idx="7">
                  <c:v>44.8</c:v>
                </c:pt>
                <c:pt idx="8">
                  <c:v>29.0</c:v>
                </c:pt>
                <c:pt idx="9">
                  <c:v>5.2</c:v>
                </c:pt>
                <c:pt idx="10">
                  <c:v>40.9</c:v>
                </c:pt>
                <c:pt idx="11">
                  <c:v>13.5</c:v>
                </c:pt>
                <c:pt idx="12">
                  <c:v>15.5</c:v>
                </c:pt>
                <c:pt idx="13">
                  <c:v>154.1</c:v>
                </c:pt>
                <c:pt idx="14">
                  <c:v>9.1</c:v>
                </c:pt>
                <c:pt idx="15">
                  <c:v>605.3</c:v>
                </c:pt>
                <c:pt idx="16">
                  <c:v>379.4</c:v>
                </c:pt>
                <c:pt idx="17">
                  <c:v>2137.3</c:v>
                </c:pt>
                <c:pt idx="18">
                  <c:v>4.1</c:v>
                </c:pt>
                <c:pt idx="19">
                  <c:v>571.6</c:v>
                </c:pt>
                <c:pt idx="20">
                  <c:v>0.5</c:v>
                </c:pt>
                <c:pt idx="21">
                  <c:v>9.6</c:v>
                </c:pt>
                <c:pt idx="22">
                  <c:v>5.4</c:v>
                </c:pt>
                <c:pt idx="23">
                  <c:v>909.6</c:v>
                </c:pt>
                <c:pt idx="24">
                  <c:v>7.3</c:v>
                </c:pt>
                <c:pt idx="25">
                  <c:v>305.6</c:v>
                </c:pt>
                <c:pt idx="26">
                  <c:v>489.5</c:v>
                </c:pt>
                <c:pt idx="27">
                  <c:v>106.7</c:v>
                </c:pt>
                <c:pt idx="28">
                  <c:v>10.4</c:v>
                </c:pt>
                <c:pt idx="29">
                  <c:v>50.2</c:v>
                </c:pt>
                <c:pt idx="30">
                  <c:v>984.2</c:v>
                </c:pt>
                <c:pt idx="31">
                  <c:v>1735.3</c:v>
                </c:pt>
                <c:pt idx="32">
                  <c:v>60.9</c:v>
                </c:pt>
                <c:pt idx="33">
                  <c:v>365.2</c:v>
                </c:pt>
                <c:pt idx="34">
                  <c:v>35.2</c:v>
                </c:pt>
                <c:pt idx="35">
                  <c:v>76.4</c:v>
                </c:pt>
                <c:pt idx="36">
                  <c:v>121.2</c:v>
                </c:pt>
                <c:pt idx="37">
                  <c:v>55.4</c:v>
                </c:pt>
                <c:pt idx="38">
                  <c:v>19.7</c:v>
                </c:pt>
                <c:pt idx="39">
                  <c:v>380.7</c:v>
                </c:pt>
                <c:pt idx="40">
                  <c:v>217.3</c:v>
                </c:pt>
              </c:numCache>
            </c:numRef>
          </c:xVal>
          <c:yVal>
            <c:numRef>
              <c:f>Regression!$G$4:$G$44</c:f>
              <c:numCache>
                <c:formatCode>General</c:formatCode>
                <c:ptCount val="41"/>
                <c:pt idx="0">
                  <c:v>75.0</c:v>
                </c:pt>
                <c:pt idx="1">
                  <c:v>855.0</c:v>
                </c:pt>
                <c:pt idx="2">
                  <c:v>577.0</c:v>
                </c:pt>
                <c:pt idx="3">
                  <c:v>409.0</c:v>
                </c:pt>
                <c:pt idx="4">
                  <c:v>177.0</c:v>
                </c:pt>
                <c:pt idx="5">
                  <c:v>300.0</c:v>
                </c:pt>
                <c:pt idx="6">
                  <c:v>443.0</c:v>
                </c:pt>
                <c:pt idx="7">
                  <c:v>482.0</c:v>
                </c:pt>
                <c:pt idx="8">
                  <c:v>453.0</c:v>
                </c:pt>
                <c:pt idx="9">
                  <c:v>174.0</c:v>
                </c:pt>
                <c:pt idx="10">
                  <c:v>189.0</c:v>
                </c:pt>
                <c:pt idx="11">
                  <c:v>149.0</c:v>
                </c:pt>
                <c:pt idx="12">
                  <c:v>401.0</c:v>
                </c:pt>
                <c:pt idx="13">
                  <c:v>354.0</c:v>
                </c:pt>
                <c:pt idx="14">
                  <c:v>388.0</c:v>
                </c:pt>
                <c:pt idx="15">
                  <c:v>581.0</c:v>
                </c:pt>
                <c:pt idx="16">
                  <c:v>444.0</c:v>
                </c:pt>
                <c:pt idx="17">
                  <c:v>527.0</c:v>
                </c:pt>
                <c:pt idx="18">
                  <c:v>338.0</c:v>
                </c:pt>
                <c:pt idx="19">
                  <c:v>765.0</c:v>
                </c:pt>
                <c:pt idx="20">
                  <c:v>137.0</c:v>
                </c:pt>
                <c:pt idx="21">
                  <c:v>269.0</c:v>
                </c:pt>
                <c:pt idx="22">
                  <c:v>284.0</c:v>
                </c:pt>
                <c:pt idx="23">
                  <c:v>517.0</c:v>
                </c:pt>
                <c:pt idx="24">
                  <c:v>131.0</c:v>
                </c:pt>
                <c:pt idx="25">
                  <c:v>433.0</c:v>
                </c:pt>
                <c:pt idx="26">
                  <c:v>440.0</c:v>
                </c:pt>
                <c:pt idx="27">
                  <c:v>425.0</c:v>
                </c:pt>
                <c:pt idx="28">
                  <c:v>159.0</c:v>
                </c:pt>
                <c:pt idx="29">
                  <c:v>162.0</c:v>
                </c:pt>
                <c:pt idx="30">
                  <c:v>421.0</c:v>
                </c:pt>
                <c:pt idx="31">
                  <c:v>594.0</c:v>
                </c:pt>
                <c:pt idx="32">
                  <c:v>207.0</c:v>
                </c:pt>
                <c:pt idx="33">
                  <c:v>470.0</c:v>
                </c:pt>
                <c:pt idx="34">
                  <c:v>62.0</c:v>
                </c:pt>
                <c:pt idx="35">
                  <c:v>378.0</c:v>
                </c:pt>
                <c:pt idx="36">
                  <c:v>246.0</c:v>
                </c:pt>
                <c:pt idx="37">
                  <c:v>65.0</c:v>
                </c:pt>
                <c:pt idx="38">
                  <c:v>158.0</c:v>
                </c:pt>
                <c:pt idx="39">
                  <c:v>1008.0</c:v>
                </c:pt>
                <c:pt idx="40">
                  <c:v>161.0</c:v>
                </c:pt>
              </c:numCache>
            </c:numRef>
          </c:yVal>
          <c:smooth val="0"/>
        </c:ser>
        <c:ser>
          <c:idx val="1"/>
          <c:order val="1"/>
          <c:tx>
            <c:v>Predicted</c:v>
          </c:tx>
          <c:spPr>
            <a:ln w="28575">
              <a:solidFill>
                <a:schemeClr val="tx1"/>
              </a:solidFill>
              <a:prstDash val="dash"/>
            </a:ln>
          </c:spPr>
          <c:marker>
            <c:symbol val="none"/>
          </c:marker>
          <c:xVal>
            <c:numRef>
              <c:f>Regression!$M$7:$M$8</c:f>
              <c:numCache>
                <c:formatCode>0.0</c:formatCode>
                <c:ptCount val="2"/>
                <c:pt idx="0">
                  <c:v>0.5</c:v>
                </c:pt>
                <c:pt idx="1">
                  <c:v>2137.3</c:v>
                </c:pt>
              </c:numCache>
            </c:numRef>
          </c:xVal>
          <c:yVal>
            <c:numRef>
              <c:f>Regression!$N$7:$N$8</c:f>
              <c:numCache>
                <c:formatCode>0.000</c:formatCode>
                <c:ptCount val="2"/>
                <c:pt idx="0">
                  <c:v>1000.0</c:v>
                </c:pt>
                <c:pt idx="1">
                  <c:v>1000.0</c:v>
                </c:pt>
              </c:numCache>
            </c:numRef>
          </c:yVal>
          <c:smooth val="0"/>
        </c:ser>
        <c:dLbls>
          <c:showLegendKey val="0"/>
          <c:showVal val="0"/>
          <c:showCatName val="0"/>
          <c:showSerName val="0"/>
          <c:showPercent val="0"/>
          <c:showBubbleSize val="0"/>
        </c:dLbls>
        <c:axId val="2123768024"/>
        <c:axId val="2123774952"/>
      </c:scatterChart>
      <c:valAx>
        <c:axId val="2123768024"/>
        <c:scaling>
          <c:logBase val="10.0"/>
          <c:orientation val="minMax"/>
        </c:scaling>
        <c:delete val="0"/>
        <c:axPos val="b"/>
        <c:title>
          <c:tx>
            <c:rich>
              <a:bodyPr/>
              <a:lstStyle/>
              <a:p>
                <a:pPr>
                  <a:defRPr sz="1200" b="0" i="0" u="none" strike="noStrike" baseline="0">
                    <a:solidFill>
                      <a:srgbClr val="000000"/>
                    </a:solidFill>
                    <a:latin typeface="Calibri"/>
                    <a:ea typeface="Calibri"/>
                    <a:cs typeface="Calibri"/>
                  </a:defRPr>
                </a:pPr>
                <a:r>
                  <a:rPr lang="en-US" sz="1800" b="1" i="0" u="none" strike="noStrike" baseline="0">
                    <a:solidFill>
                      <a:srgbClr val="000000"/>
                    </a:solidFill>
                    <a:latin typeface="Arial"/>
                    <a:ea typeface="Arial"/>
                    <a:cs typeface="Arial"/>
                  </a:rPr>
                  <a:t>Area (km</a:t>
                </a:r>
                <a:r>
                  <a:rPr lang="en-US" sz="1800" b="1" i="0" u="none" strike="noStrike" baseline="30000">
                    <a:solidFill>
                      <a:srgbClr val="000000"/>
                    </a:solidFill>
                    <a:latin typeface="Calibri"/>
                    <a:ea typeface="Calibri"/>
                    <a:cs typeface="Calibri"/>
                  </a:rPr>
                  <a:t>2</a:t>
                </a:r>
                <a:r>
                  <a:rPr lang="en-US" sz="1800" b="1" i="0" u="none" strike="noStrike" baseline="0">
                    <a:solidFill>
                      <a:srgbClr val="000000"/>
                    </a:solidFill>
                    <a:latin typeface="Calibri"/>
                    <a:ea typeface="Calibri"/>
                    <a:cs typeface="Calibri"/>
                  </a:rPr>
                  <a:t>)</a:t>
                </a:r>
              </a:p>
            </c:rich>
          </c:tx>
          <c:layout>
            <c:manualLayout>
              <c:xMode val="edge"/>
              <c:yMode val="edge"/>
              <c:x val="0.454693129112286"/>
              <c:y val="0.938295266703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3774952"/>
        <c:crosses val="autoZero"/>
        <c:crossBetween val="midCat"/>
      </c:valAx>
      <c:valAx>
        <c:axId val="2123774952"/>
        <c:scaling>
          <c:logBase val="10.0"/>
          <c:orientation val="minMax"/>
          <c:min val="10.0"/>
        </c:scaling>
        <c:delete val="0"/>
        <c:axPos val="l"/>
        <c:title>
          <c:tx>
            <c:rich>
              <a:bodyPr/>
              <a:lstStyle/>
              <a:p>
                <a:pPr>
                  <a:defRPr sz="1800" b="1" i="0" u="none" strike="noStrike" baseline="0">
                    <a:solidFill>
                      <a:srgbClr val="000000"/>
                    </a:solidFill>
                    <a:latin typeface="Arial"/>
                    <a:ea typeface="Arial"/>
                    <a:cs typeface="Arial"/>
                  </a:defRPr>
                </a:pPr>
                <a:r>
                  <a:rPr lang="en-US"/>
                  <a:t>Species Richness</a:t>
                </a:r>
              </a:p>
            </c:rich>
          </c:tx>
          <c:layout>
            <c:manualLayout>
              <c:xMode val="edge"/>
              <c:yMode val="edge"/>
              <c:x val="0.0064725128537015"/>
              <c:y val="0.379310890314783"/>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3768024"/>
        <c:crossesAt val="0.1"/>
        <c:crossBetween val="midCat"/>
      </c:valAx>
      <c:spPr>
        <a:solidFill>
          <a:schemeClr val="bg1"/>
        </a:solidFill>
        <a:ln w="12700">
          <a:solidFill>
            <a:srgbClr val="006411"/>
          </a:solidFill>
          <a:prstDash val="solid"/>
        </a:ln>
      </c:spPr>
    </c:plotArea>
    <c:plotVisOnly val="1"/>
    <c:dispBlanksAs val="gap"/>
    <c:showDLblsOverMax val="0"/>
  </c:chart>
  <c:spPr>
    <a:solidFill>
      <a:srgbClr val="99FF99"/>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Species–Distance Relationship for</a:t>
            </a:r>
          </a:p>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Vascular Plants in the British Isles</a:t>
            </a:r>
          </a:p>
        </c:rich>
      </c:tx>
      <c:layout>
        <c:manualLayout>
          <c:xMode val="edge"/>
          <c:yMode val="edge"/>
          <c:x val="0.294792518516788"/>
          <c:y val="0.0122438278736603"/>
        </c:manualLayout>
      </c:layout>
      <c:overlay val="0"/>
      <c:spPr>
        <a:noFill/>
        <a:ln w="25400">
          <a:noFill/>
        </a:ln>
      </c:spPr>
    </c:title>
    <c:autoTitleDeleted val="0"/>
    <c:plotArea>
      <c:layout>
        <c:manualLayout>
          <c:layoutTarget val="inner"/>
          <c:xMode val="edge"/>
          <c:yMode val="edge"/>
          <c:x val="0.140901898132299"/>
          <c:y val="0.123263036176422"/>
          <c:w val="0.808207361760939"/>
          <c:h val="0.738454702191571"/>
        </c:manualLayout>
      </c:layout>
      <c:scatterChart>
        <c:scatterStyle val="lineMarker"/>
        <c:varyColors val="0"/>
        <c:ser>
          <c:idx val="0"/>
          <c:order val="0"/>
          <c:tx>
            <c:v>Observed</c:v>
          </c:tx>
          <c:spPr>
            <a:ln w="28575">
              <a:noFill/>
            </a:ln>
          </c:spPr>
          <c:marker>
            <c:symbol val="diamond"/>
            <c:size val="9"/>
            <c:spPr>
              <a:solidFill>
                <a:srgbClr val="B4C0FF"/>
              </a:solidFill>
              <a:ln>
                <a:solidFill>
                  <a:srgbClr val="0000FF"/>
                </a:solidFill>
                <a:prstDash val="solid"/>
              </a:ln>
            </c:spPr>
          </c:marker>
          <c:xVal>
            <c:numRef>
              <c:f>Regression!$F$4:$F$44</c:f>
              <c:numCache>
                <c:formatCode>0.0</c:formatCode>
                <c:ptCount val="41"/>
                <c:pt idx="0">
                  <c:v>14.0</c:v>
                </c:pt>
                <c:pt idx="1">
                  <c:v>0.2</c:v>
                </c:pt>
                <c:pt idx="2">
                  <c:v>5.2</c:v>
                </c:pt>
                <c:pt idx="3">
                  <c:v>77.4</c:v>
                </c:pt>
                <c:pt idx="4">
                  <c:v>201.6</c:v>
                </c:pt>
                <c:pt idx="5">
                  <c:v>40.6</c:v>
                </c:pt>
                <c:pt idx="6">
                  <c:v>14.5</c:v>
                </c:pt>
                <c:pt idx="7">
                  <c:v>31.1</c:v>
                </c:pt>
                <c:pt idx="8">
                  <c:v>12.3</c:v>
                </c:pt>
                <c:pt idx="9">
                  <c:v>143.5</c:v>
                </c:pt>
                <c:pt idx="10">
                  <c:v>246.8</c:v>
                </c:pt>
                <c:pt idx="11">
                  <c:v>177.4</c:v>
                </c:pt>
                <c:pt idx="12">
                  <c:v>3.4</c:v>
                </c:pt>
                <c:pt idx="13">
                  <c:v>13.1</c:v>
                </c:pt>
                <c:pt idx="14">
                  <c:v>37.1</c:v>
                </c:pt>
                <c:pt idx="15">
                  <c:v>22.4</c:v>
                </c:pt>
                <c:pt idx="16">
                  <c:v>4.8</c:v>
                </c:pt>
                <c:pt idx="17">
                  <c:v>38.2</c:v>
                </c:pt>
                <c:pt idx="18">
                  <c:v>18.1</c:v>
                </c:pt>
                <c:pt idx="19">
                  <c:v>29.0</c:v>
                </c:pt>
                <c:pt idx="20">
                  <c:v>9.0</c:v>
                </c:pt>
                <c:pt idx="21">
                  <c:v>85.5</c:v>
                </c:pt>
                <c:pt idx="22">
                  <c:v>8.5</c:v>
                </c:pt>
                <c:pt idx="23">
                  <c:v>2.1</c:v>
                </c:pt>
                <c:pt idx="24">
                  <c:v>85.5</c:v>
                </c:pt>
                <c:pt idx="25">
                  <c:v>57.1</c:v>
                </c:pt>
                <c:pt idx="26">
                  <c:v>28.1</c:v>
                </c:pt>
                <c:pt idx="27">
                  <c:v>23.8</c:v>
                </c:pt>
                <c:pt idx="28">
                  <c:v>6.5</c:v>
                </c:pt>
                <c:pt idx="29">
                  <c:v>62.9</c:v>
                </c:pt>
                <c:pt idx="30">
                  <c:v>188.7</c:v>
                </c:pt>
                <c:pt idx="31">
                  <c:v>0.6</c:v>
                </c:pt>
                <c:pt idx="32">
                  <c:v>9.7</c:v>
                </c:pt>
                <c:pt idx="33">
                  <c:v>82.3</c:v>
                </c:pt>
                <c:pt idx="34">
                  <c:v>51.5</c:v>
                </c:pt>
                <c:pt idx="35">
                  <c:v>36.8</c:v>
                </c:pt>
                <c:pt idx="36">
                  <c:v>258.1</c:v>
                </c:pt>
                <c:pt idx="37">
                  <c:v>66.1</c:v>
                </c:pt>
                <c:pt idx="38">
                  <c:v>221.0</c:v>
                </c:pt>
                <c:pt idx="39">
                  <c:v>1.6</c:v>
                </c:pt>
                <c:pt idx="40">
                  <c:v>235.5</c:v>
                </c:pt>
              </c:numCache>
            </c:numRef>
          </c:xVal>
          <c:yVal>
            <c:numRef>
              <c:f>Regression!$G$4:$G$44</c:f>
              <c:numCache>
                <c:formatCode>General</c:formatCode>
                <c:ptCount val="41"/>
                <c:pt idx="0">
                  <c:v>75.0</c:v>
                </c:pt>
                <c:pt idx="1">
                  <c:v>855.0</c:v>
                </c:pt>
                <c:pt idx="2">
                  <c:v>577.0</c:v>
                </c:pt>
                <c:pt idx="3">
                  <c:v>409.0</c:v>
                </c:pt>
                <c:pt idx="4">
                  <c:v>177.0</c:v>
                </c:pt>
                <c:pt idx="5">
                  <c:v>300.0</c:v>
                </c:pt>
                <c:pt idx="6">
                  <c:v>443.0</c:v>
                </c:pt>
                <c:pt idx="7">
                  <c:v>482.0</c:v>
                </c:pt>
                <c:pt idx="8">
                  <c:v>453.0</c:v>
                </c:pt>
                <c:pt idx="9">
                  <c:v>174.0</c:v>
                </c:pt>
                <c:pt idx="10">
                  <c:v>189.0</c:v>
                </c:pt>
                <c:pt idx="11">
                  <c:v>149.0</c:v>
                </c:pt>
                <c:pt idx="12">
                  <c:v>401.0</c:v>
                </c:pt>
                <c:pt idx="13">
                  <c:v>354.0</c:v>
                </c:pt>
                <c:pt idx="14">
                  <c:v>388.0</c:v>
                </c:pt>
                <c:pt idx="15">
                  <c:v>581.0</c:v>
                </c:pt>
                <c:pt idx="16">
                  <c:v>444.0</c:v>
                </c:pt>
                <c:pt idx="17">
                  <c:v>527.0</c:v>
                </c:pt>
                <c:pt idx="18">
                  <c:v>338.0</c:v>
                </c:pt>
                <c:pt idx="19">
                  <c:v>765.0</c:v>
                </c:pt>
                <c:pt idx="20">
                  <c:v>137.0</c:v>
                </c:pt>
                <c:pt idx="21">
                  <c:v>269.0</c:v>
                </c:pt>
                <c:pt idx="22">
                  <c:v>284.0</c:v>
                </c:pt>
                <c:pt idx="23">
                  <c:v>517.0</c:v>
                </c:pt>
                <c:pt idx="24">
                  <c:v>131.0</c:v>
                </c:pt>
                <c:pt idx="25">
                  <c:v>433.0</c:v>
                </c:pt>
                <c:pt idx="26">
                  <c:v>440.0</c:v>
                </c:pt>
                <c:pt idx="27">
                  <c:v>425.0</c:v>
                </c:pt>
                <c:pt idx="28">
                  <c:v>159.0</c:v>
                </c:pt>
                <c:pt idx="29">
                  <c:v>162.0</c:v>
                </c:pt>
                <c:pt idx="30">
                  <c:v>421.0</c:v>
                </c:pt>
                <c:pt idx="31">
                  <c:v>594.0</c:v>
                </c:pt>
                <c:pt idx="32">
                  <c:v>207.0</c:v>
                </c:pt>
                <c:pt idx="33">
                  <c:v>470.0</c:v>
                </c:pt>
                <c:pt idx="34">
                  <c:v>62.0</c:v>
                </c:pt>
                <c:pt idx="35">
                  <c:v>378.0</c:v>
                </c:pt>
                <c:pt idx="36">
                  <c:v>246.0</c:v>
                </c:pt>
                <c:pt idx="37">
                  <c:v>65.0</c:v>
                </c:pt>
                <c:pt idx="38">
                  <c:v>158.0</c:v>
                </c:pt>
                <c:pt idx="39">
                  <c:v>1008.0</c:v>
                </c:pt>
                <c:pt idx="40">
                  <c:v>161.0</c:v>
                </c:pt>
              </c:numCache>
            </c:numRef>
          </c:yVal>
          <c:smooth val="0"/>
        </c:ser>
        <c:ser>
          <c:idx val="1"/>
          <c:order val="1"/>
          <c:tx>
            <c:v>Predicted</c:v>
          </c:tx>
          <c:spPr>
            <a:ln w="28575">
              <a:solidFill>
                <a:schemeClr val="tx1"/>
              </a:solidFill>
              <a:prstDash val="dash"/>
            </a:ln>
          </c:spPr>
          <c:marker>
            <c:symbol val="none"/>
          </c:marker>
          <c:xVal>
            <c:numRef>
              <c:f>Regression!$AE$7:$AE$9</c:f>
              <c:numCache>
                <c:formatCode>0.0</c:formatCode>
                <c:ptCount val="3"/>
                <c:pt idx="0">
                  <c:v>0.2</c:v>
                </c:pt>
                <c:pt idx="1">
                  <c:v>7.184705978674423</c:v>
                </c:pt>
                <c:pt idx="2">
                  <c:v>258.1</c:v>
                </c:pt>
              </c:numCache>
            </c:numRef>
          </c:xVal>
          <c:yVal>
            <c:numRef>
              <c:f>Regression!$AF$7:$AF$9</c:f>
              <c:numCache>
                <c:formatCode>0.000</c:formatCode>
                <c:ptCount val="3"/>
                <c:pt idx="0">
                  <c:v>35.00000000000001</c:v>
                </c:pt>
                <c:pt idx="1">
                  <c:v>35.00000000000001</c:v>
                </c:pt>
                <c:pt idx="2">
                  <c:v>35.00000000000001</c:v>
                </c:pt>
              </c:numCache>
            </c:numRef>
          </c:yVal>
          <c:smooth val="0"/>
        </c:ser>
        <c:dLbls>
          <c:showLegendKey val="0"/>
          <c:showVal val="0"/>
          <c:showCatName val="0"/>
          <c:showSerName val="0"/>
          <c:showPercent val="0"/>
          <c:showBubbleSize val="0"/>
        </c:dLbls>
        <c:axId val="2124362440"/>
        <c:axId val="2124368824"/>
      </c:scatterChart>
      <c:valAx>
        <c:axId val="2124362440"/>
        <c:scaling>
          <c:logBase val="10.0"/>
          <c:orientation val="minMax"/>
        </c:scaling>
        <c:delete val="0"/>
        <c:axPos val="b"/>
        <c:title>
          <c:tx>
            <c:rich>
              <a:bodyPr/>
              <a:lstStyle/>
              <a:p>
                <a:pPr>
                  <a:defRPr sz="1200" b="0" i="0" u="none" strike="noStrike" baseline="0">
                    <a:solidFill>
                      <a:srgbClr val="000000"/>
                    </a:solidFill>
                    <a:latin typeface="Calibri"/>
                    <a:ea typeface="Calibri"/>
                    <a:cs typeface="Calibri"/>
                  </a:defRPr>
                </a:pPr>
                <a:r>
                  <a:rPr lang="en-US" sz="1800" b="1" i="0" u="none" strike="noStrike" baseline="0">
                    <a:solidFill>
                      <a:srgbClr val="000000"/>
                    </a:solidFill>
                    <a:latin typeface="Arial"/>
                    <a:ea typeface="Arial"/>
                    <a:cs typeface="Arial"/>
                  </a:rPr>
                  <a:t>Distance (km</a:t>
                </a:r>
                <a:r>
                  <a:rPr lang="en-US" sz="1800" b="1" i="0" u="none" strike="noStrike" baseline="0">
                    <a:solidFill>
                      <a:srgbClr val="000000"/>
                    </a:solidFill>
                    <a:latin typeface="Calibri"/>
                    <a:ea typeface="Calibri"/>
                    <a:cs typeface="Calibri"/>
                  </a:rPr>
                  <a:t>)</a:t>
                </a:r>
              </a:p>
            </c:rich>
          </c:tx>
          <c:layout>
            <c:manualLayout>
              <c:xMode val="edge"/>
              <c:yMode val="edge"/>
              <c:x val="0.454693100306082"/>
              <c:y val="0.938295266703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4368824"/>
        <c:crosses val="autoZero"/>
        <c:crossBetween val="midCat"/>
      </c:valAx>
      <c:valAx>
        <c:axId val="2124368824"/>
        <c:scaling>
          <c:logBase val="10.0"/>
          <c:orientation val="minMax"/>
          <c:min val="10.0"/>
        </c:scaling>
        <c:delete val="0"/>
        <c:axPos val="l"/>
        <c:title>
          <c:tx>
            <c:rich>
              <a:bodyPr/>
              <a:lstStyle/>
              <a:p>
                <a:pPr>
                  <a:defRPr sz="1800" b="1" i="0" u="none" strike="noStrike" baseline="0">
                    <a:solidFill>
                      <a:srgbClr val="000000"/>
                    </a:solidFill>
                    <a:latin typeface="Arial"/>
                    <a:ea typeface="Arial"/>
                    <a:cs typeface="Arial"/>
                  </a:defRPr>
                </a:pPr>
                <a:r>
                  <a:rPr lang="en-US"/>
                  <a:t>Species Richness</a:t>
                </a:r>
              </a:p>
            </c:rich>
          </c:tx>
          <c:layout>
            <c:manualLayout>
              <c:xMode val="edge"/>
              <c:yMode val="edge"/>
              <c:x val="0.00593471810089021"/>
              <c:y val="0.297968397291196"/>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4362440"/>
        <c:crossesAt val="0.1"/>
        <c:crossBetween val="midCat"/>
      </c:valAx>
      <c:spPr>
        <a:solidFill>
          <a:schemeClr val="bg1"/>
        </a:solidFill>
        <a:ln w="12700">
          <a:solidFill>
            <a:srgbClr val="0000FF"/>
          </a:solidFill>
          <a:prstDash val="solid"/>
        </a:ln>
      </c:spPr>
    </c:plotArea>
    <c:plotVisOnly val="1"/>
    <c:dispBlanksAs val="gap"/>
    <c:showDLblsOverMax val="0"/>
  </c:chart>
  <c:spPr>
    <a:solidFill>
      <a:srgbClr val="B4C0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Arial"/>
                <a:ea typeface="Arial"/>
                <a:cs typeface="Arial"/>
              </a:defRPr>
            </a:pPr>
            <a:r>
              <a:rPr lang="en-US" sz="1200" b="0" i="0" u="none" strike="noStrike" baseline="0">
                <a:latin typeface="Calibri"/>
                <a:ea typeface="Calibri"/>
                <a:cs typeface="Calibri"/>
              </a:rPr>
              <a:t>Species–Distance Relationship for</a:t>
            </a:r>
          </a:p>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Vascular Plants in the British Isles</a:t>
            </a:r>
          </a:p>
        </c:rich>
      </c:tx>
      <c:layout>
        <c:manualLayout>
          <c:xMode val="edge"/>
          <c:yMode val="edge"/>
          <c:x val="0.294792518516788"/>
          <c:y val="0.0122438278736603"/>
        </c:manualLayout>
      </c:layout>
      <c:overlay val="0"/>
      <c:spPr>
        <a:noFill/>
        <a:ln w="25400">
          <a:noFill/>
        </a:ln>
      </c:spPr>
    </c:title>
    <c:autoTitleDeleted val="0"/>
    <c:plotArea>
      <c:layout/>
      <c:bubbleChart>
        <c:varyColors val="0"/>
        <c:ser>
          <c:idx val="0"/>
          <c:order val="0"/>
          <c:tx>
            <c:v>Observed</c:v>
          </c:tx>
          <c:spPr>
            <a:solidFill>
              <a:srgbClr val="CC99FF"/>
            </a:solidFill>
            <a:ln w="12700">
              <a:solidFill>
                <a:srgbClr val="4600A5"/>
              </a:solidFill>
              <a:prstDash val="solid"/>
            </a:ln>
          </c:spPr>
          <c:invertIfNegative val="1"/>
          <c:xVal>
            <c:numRef>
              <c:f>Regression!$E$4:$E$44</c:f>
              <c:numCache>
                <c:formatCode>0.0</c:formatCode>
                <c:ptCount val="41"/>
                <c:pt idx="0">
                  <c:v>0.8</c:v>
                </c:pt>
                <c:pt idx="1">
                  <c:v>712.5</c:v>
                </c:pt>
                <c:pt idx="2">
                  <c:v>429.4</c:v>
                </c:pt>
                <c:pt idx="3">
                  <c:v>18.4</c:v>
                </c:pt>
                <c:pt idx="4">
                  <c:v>31.1</c:v>
                </c:pt>
                <c:pt idx="5">
                  <c:v>12.7</c:v>
                </c:pt>
                <c:pt idx="6">
                  <c:v>74.1</c:v>
                </c:pt>
                <c:pt idx="7">
                  <c:v>44.8</c:v>
                </c:pt>
                <c:pt idx="8">
                  <c:v>29.0</c:v>
                </c:pt>
                <c:pt idx="9">
                  <c:v>5.2</c:v>
                </c:pt>
                <c:pt idx="10">
                  <c:v>40.9</c:v>
                </c:pt>
                <c:pt idx="11">
                  <c:v>13.5</c:v>
                </c:pt>
                <c:pt idx="12">
                  <c:v>15.5</c:v>
                </c:pt>
                <c:pt idx="13">
                  <c:v>154.1</c:v>
                </c:pt>
                <c:pt idx="14">
                  <c:v>9.1</c:v>
                </c:pt>
                <c:pt idx="15">
                  <c:v>605.3</c:v>
                </c:pt>
                <c:pt idx="16">
                  <c:v>379.4</c:v>
                </c:pt>
                <c:pt idx="17">
                  <c:v>2137.3</c:v>
                </c:pt>
                <c:pt idx="18">
                  <c:v>4.1</c:v>
                </c:pt>
                <c:pt idx="19">
                  <c:v>571.6</c:v>
                </c:pt>
                <c:pt idx="20">
                  <c:v>0.5</c:v>
                </c:pt>
                <c:pt idx="21">
                  <c:v>9.6</c:v>
                </c:pt>
                <c:pt idx="22">
                  <c:v>5.4</c:v>
                </c:pt>
                <c:pt idx="23">
                  <c:v>909.6</c:v>
                </c:pt>
                <c:pt idx="24">
                  <c:v>7.3</c:v>
                </c:pt>
                <c:pt idx="25">
                  <c:v>305.6</c:v>
                </c:pt>
                <c:pt idx="26">
                  <c:v>489.5</c:v>
                </c:pt>
                <c:pt idx="27">
                  <c:v>106.7</c:v>
                </c:pt>
                <c:pt idx="28">
                  <c:v>10.4</c:v>
                </c:pt>
                <c:pt idx="29">
                  <c:v>50.2</c:v>
                </c:pt>
                <c:pt idx="30">
                  <c:v>984.2</c:v>
                </c:pt>
                <c:pt idx="31">
                  <c:v>1735.3</c:v>
                </c:pt>
                <c:pt idx="32">
                  <c:v>60.9</c:v>
                </c:pt>
                <c:pt idx="33">
                  <c:v>365.2</c:v>
                </c:pt>
                <c:pt idx="34">
                  <c:v>35.2</c:v>
                </c:pt>
                <c:pt idx="35">
                  <c:v>76.4</c:v>
                </c:pt>
                <c:pt idx="36">
                  <c:v>121.2</c:v>
                </c:pt>
                <c:pt idx="37">
                  <c:v>55.4</c:v>
                </c:pt>
                <c:pt idx="38">
                  <c:v>19.7</c:v>
                </c:pt>
                <c:pt idx="39">
                  <c:v>380.7</c:v>
                </c:pt>
                <c:pt idx="40">
                  <c:v>217.3</c:v>
                </c:pt>
              </c:numCache>
            </c:numRef>
          </c:xVal>
          <c:yVal>
            <c:numRef>
              <c:f>Regression!$F$4:$F$44</c:f>
              <c:numCache>
                <c:formatCode>0.0</c:formatCode>
                <c:ptCount val="41"/>
                <c:pt idx="0">
                  <c:v>14.0</c:v>
                </c:pt>
                <c:pt idx="1">
                  <c:v>0.2</c:v>
                </c:pt>
                <c:pt idx="2">
                  <c:v>5.2</c:v>
                </c:pt>
                <c:pt idx="3">
                  <c:v>77.4</c:v>
                </c:pt>
                <c:pt idx="4">
                  <c:v>201.6</c:v>
                </c:pt>
                <c:pt idx="5">
                  <c:v>40.6</c:v>
                </c:pt>
                <c:pt idx="6">
                  <c:v>14.5</c:v>
                </c:pt>
                <c:pt idx="7">
                  <c:v>31.1</c:v>
                </c:pt>
                <c:pt idx="8">
                  <c:v>12.3</c:v>
                </c:pt>
                <c:pt idx="9">
                  <c:v>143.5</c:v>
                </c:pt>
                <c:pt idx="10">
                  <c:v>246.8</c:v>
                </c:pt>
                <c:pt idx="11">
                  <c:v>177.4</c:v>
                </c:pt>
                <c:pt idx="12">
                  <c:v>3.4</c:v>
                </c:pt>
                <c:pt idx="13">
                  <c:v>13.1</c:v>
                </c:pt>
                <c:pt idx="14">
                  <c:v>37.1</c:v>
                </c:pt>
                <c:pt idx="15">
                  <c:v>22.4</c:v>
                </c:pt>
                <c:pt idx="16">
                  <c:v>4.8</c:v>
                </c:pt>
                <c:pt idx="17">
                  <c:v>38.2</c:v>
                </c:pt>
                <c:pt idx="18">
                  <c:v>18.1</c:v>
                </c:pt>
                <c:pt idx="19">
                  <c:v>29.0</c:v>
                </c:pt>
                <c:pt idx="20">
                  <c:v>9.0</c:v>
                </c:pt>
                <c:pt idx="21">
                  <c:v>85.5</c:v>
                </c:pt>
                <c:pt idx="22">
                  <c:v>8.5</c:v>
                </c:pt>
                <c:pt idx="23">
                  <c:v>2.1</c:v>
                </c:pt>
                <c:pt idx="24">
                  <c:v>85.5</c:v>
                </c:pt>
                <c:pt idx="25">
                  <c:v>57.1</c:v>
                </c:pt>
                <c:pt idx="26">
                  <c:v>28.1</c:v>
                </c:pt>
                <c:pt idx="27">
                  <c:v>23.8</c:v>
                </c:pt>
                <c:pt idx="28">
                  <c:v>6.5</c:v>
                </c:pt>
                <c:pt idx="29">
                  <c:v>62.9</c:v>
                </c:pt>
                <c:pt idx="30">
                  <c:v>188.7</c:v>
                </c:pt>
                <c:pt idx="31">
                  <c:v>0.6</c:v>
                </c:pt>
                <c:pt idx="32">
                  <c:v>9.7</c:v>
                </c:pt>
                <c:pt idx="33">
                  <c:v>82.3</c:v>
                </c:pt>
                <c:pt idx="34">
                  <c:v>51.5</c:v>
                </c:pt>
                <c:pt idx="35">
                  <c:v>36.8</c:v>
                </c:pt>
                <c:pt idx="36">
                  <c:v>258.1</c:v>
                </c:pt>
                <c:pt idx="37">
                  <c:v>66.1</c:v>
                </c:pt>
                <c:pt idx="38">
                  <c:v>221.0</c:v>
                </c:pt>
                <c:pt idx="39">
                  <c:v>1.6</c:v>
                </c:pt>
                <c:pt idx="40">
                  <c:v>235.5</c:v>
                </c:pt>
              </c:numCache>
            </c:numRef>
          </c:yVal>
          <c:bubbleSize>
            <c:numRef>
              <c:f>Regression!$G$4:$G$44</c:f>
              <c:numCache>
                <c:formatCode>General</c:formatCode>
                <c:ptCount val="41"/>
                <c:pt idx="0">
                  <c:v>75.0</c:v>
                </c:pt>
                <c:pt idx="1">
                  <c:v>855.0</c:v>
                </c:pt>
                <c:pt idx="2">
                  <c:v>577.0</c:v>
                </c:pt>
                <c:pt idx="3">
                  <c:v>409.0</c:v>
                </c:pt>
                <c:pt idx="4">
                  <c:v>177.0</c:v>
                </c:pt>
                <c:pt idx="5">
                  <c:v>300.0</c:v>
                </c:pt>
                <c:pt idx="6">
                  <c:v>443.0</c:v>
                </c:pt>
                <c:pt idx="7">
                  <c:v>482.0</c:v>
                </c:pt>
                <c:pt idx="8">
                  <c:v>453.0</c:v>
                </c:pt>
                <c:pt idx="9">
                  <c:v>174.0</c:v>
                </c:pt>
                <c:pt idx="10">
                  <c:v>189.0</c:v>
                </c:pt>
                <c:pt idx="11">
                  <c:v>149.0</c:v>
                </c:pt>
                <c:pt idx="12">
                  <c:v>401.0</c:v>
                </c:pt>
                <c:pt idx="13">
                  <c:v>354.0</c:v>
                </c:pt>
                <c:pt idx="14">
                  <c:v>388.0</c:v>
                </c:pt>
                <c:pt idx="15">
                  <c:v>581.0</c:v>
                </c:pt>
                <c:pt idx="16">
                  <c:v>444.0</c:v>
                </c:pt>
                <c:pt idx="17">
                  <c:v>527.0</c:v>
                </c:pt>
                <c:pt idx="18">
                  <c:v>338.0</c:v>
                </c:pt>
                <c:pt idx="19">
                  <c:v>765.0</c:v>
                </c:pt>
                <c:pt idx="20">
                  <c:v>137.0</c:v>
                </c:pt>
                <c:pt idx="21">
                  <c:v>269.0</c:v>
                </c:pt>
                <c:pt idx="22">
                  <c:v>284.0</c:v>
                </c:pt>
                <c:pt idx="23">
                  <c:v>517.0</c:v>
                </c:pt>
                <c:pt idx="24">
                  <c:v>131.0</c:v>
                </c:pt>
                <c:pt idx="25">
                  <c:v>433.0</c:v>
                </c:pt>
                <c:pt idx="26">
                  <c:v>440.0</c:v>
                </c:pt>
                <c:pt idx="27">
                  <c:v>425.0</c:v>
                </c:pt>
                <c:pt idx="28">
                  <c:v>159.0</c:v>
                </c:pt>
                <c:pt idx="29">
                  <c:v>162.0</c:v>
                </c:pt>
                <c:pt idx="30">
                  <c:v>421.0</c:v>
                </c:pt>
                <c:pt idx="31">
                  <c:v>594.0</c:v>
                </c:pt>
                <c:pt idx="32">
                  <c:v>207.0</c:v>
                </c:pt>
                <c:pt idx="33">
                  <c:v>470.0</c:v>
                </c:pt>
                <c:pt idx="34">
                  <c:v>62.0</c:v>
                </c:pt>
                <c:pt idx="35">
                  <c:v>378.0</c:v>
                </c:pt>
                <c:pt idx="36">
                  <c:v>246.0</c:v>
                </c:pt>
                <c:pt idx="37">
                  <c:v>65.0</c:v>
                </c:pt>
                <c:pt idx="38">
                  <c:v>158.0</c:v>
                </c:pt>
                <c:pt idx="39">
                  <c:v>1008.0</c:v>
                </c:pt>
                <c:pt idx="40">
                  <c:v>161.0</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a:ln w="12700">
                    <a:solidFill>
                      <a:srgbClr val="4600A5"/>
                    </a:solidFill>
                    <a:prstDash val="solid"/>
                  </a:ln>
                </c14:spPr>
              </c14:invertSolidFillFmt>
            </c:ext>
          </c:extLst>
        </c:ser>
        <c:ser>
          <c:idx val="1"/>
          <c:order val="1"/>
          <c:tx>
            <c:v>Predicted</c:v>
          </c:tx>
          <c:spPr>
            <a:noFill/>
            <a:ln w="25400">
              <a:solidFill>
                <a:srgbClr val="000000"/>
              </a:solidFill>
              <a:prstDash val="sysDash"/>
            </a:ln>
          </c:spPr>
          <c:invertIfNegative val="1"/>
          <c:xVal>
            <c:numRef>
              <c:f>Regression!$E$4:$E$44</c:f>
              <c:numCache>
                <c:formatCode>0.0</c:formatCode>
                <c:ptCount val="41"/>
                <c:pt idx="0">
                  <c:v>0.8</c:v>
                </c:pt>
                <c:pt idx="1">
                  <c:v>712.5</c:v>
                </c:pt>
                <c:pt idx="2">
                  <c:v>429.4</c:v>
                </c:pt>
                <c:pt idx="3">
                  <c:v>18.4</c:v>
                </c:pt>
                <c:pt idx="4">
                  <c:v>31.1</c:v>
                </c:pt>
                <c:pt idx="5">
                  <c:v>12.7</c:v>
                </c:pt>
                <c:pt idx="6">
                  <c:v>74.1</c:v>
                </c:pt>
                <c:pt idx="7">
                  <c:v>44.8</c:v>
                </c:pt>
                <c:pt idx="8">
                  <c:v>29.0</c:v>
                </c:pt>
                <c:pt idx="9">
                  <c:v>5.2</c:v>
                </c:pt>
                <c:pt idx="10">
                  <c:v>40.9</c:v>
                </c:pt>
                <c:pt idx="11">
                  <c:v>13.5</c:v>
                </c:pt>
                <c:pt idx="12">
                  <c:v>15.5</c:v>
                </c:pt>
                <c:pt idx="13">
                  <c:v>154.1</c:v>
                </c:pt>
                <c:pt idx="14">
                  <c:v>9.1</c:v>
                </c:pt>
                <c:pt idx="15">
                  <c:v>605.3</c:v>
                </c:pt>
                <c:pt idx="16">
                  <c:v>379.4</c:v>
                </c:pt>
                <c:pt idx="17">
                  <c:v>2137.3</c:v>
                </c:pt>
                <c:pt idx="18">
                  <c:v>4.1</c:v>
                </c:pt>
                <c:pt idx="19">
                  <c:v>571.6</c:v>
                </c:pt>
                <c:pt idx="20">
                  <c:v>0.5</c:v>
                </c:pt>
                <c:pt idx="21">
                  <c:v>9.6</c:v>
                </c:pt>
                <c:pt idx="22">
                  <c:v>5.4</c:v>
                </c:pt>
                <c:pt idx="23">
                  <c:v>909.6</c:v>
                </c:pt>
                <c:pt idx="24">
                  <c:v>7.3</c:v>
                </c:pt>
                <c:pt idx="25">
                  <c:v>305.6</c:v>
                </c:pt>
                <c:pt idx="26">
                  <c:v>489.5</c:v>
                </c:pt>
                <c:pt idx="27">
                  <c:v>106.7</c:v>
                </c:pt>
                <c:pt idx="28">
                  <c:v>10.4</c:v>
                </c:pt>
                <c:pt idx="29">
                  <c:v>50.2</c:v>
                </c:pt>
                <c:pt idx="30">
                  <c:v>984.2</c:v>
                </c:pt>
                <c:pt idx="31">
                  <c:v>1735.3</c:v>
                </c:pt>
                <c:pt idx="32">
                  <c:v>60.9</c:v>
                </c:pt>
                <c:pt idx="33">
                  <c:v>365.2</c:v>
                </c:pt>
                <c:pt idx="34">
                  <c:v>35.2</c:v>
                </c:pt>
                <c:pt idx="35">
                  <c:v>76.4</c:v>
                </c:pt>
                <c:pt idx="36">
                  <c:v>121.2</c:v>
                </c:pt>
                <c:pt idx="37">
                  <c:v>55.4</c:v>
                </c:pt>
                <c:pt idx="38">
                  <c:v>19.7</c:v>
                </c:pt>
                <c:pt idx="39">
                  <c:v>380.7</c:v>
                </c:pt>
                <c:pt idx="40">
                  <c:v>217.3</c:v>
                </c:pt>
              </c:numCache>
            </c:numRef>
          </c:xVal>
          <c:yVal>
            <c:numRef>
              <c:f>Regression!$F$4:$F$44</c:f>
              <c:numCache>
                <c:formatCode>0.0</c:formatCode>
                <c:ptCount val="41"/>
                <c:pt idx="0">
                  <c:v>14.0</c:v>
                </c:pt>
                <c:pt idx="1">
                  <c:v>0.2</c:v>
                </c:pt>
                <c:pt idx="2">
                  <c:v>5.2</c:v>
                </c:pt>
                <c:pt idx="3">
                  <c:v>77.4</c:v>
                </c:pt>
                <c:pt idx="4">
                  <c:v>201.6</c:v>
                </c:pt>
                <c:pt idx="5">
                  <c:v>40.6</c:v>
                </c:pt>
                <c:pt idx="6">
                  <c:v>14.5</c:v>
                </c:pt>
                <c:pt idx="7">
                  <c:v>31.1</c:v>
                </c:pt>
                <c:pt idx="8">
                  <c:v>12.3</c:v>
                </c:pt>
                <c:pt idx="9">
                  <c:v>143.5</c:v>
                </c:pt>
                <c:pt idx="10">
                  <c:v>246.8</c:v>
                </c:pt>
                <c:pt idx="11">
                  <c:v>177.4</c:v>
                </c:pt>
                <c:pt idx="12">
                  <c:v>3.4</c:v>
                </c:pt>
                <c:pt idx="13">
                  <c:v>13.1</c:v>
                </c:pt>
                <c:pt idx="14">
                  <c:v>37.1</c:v>
                </c:pt>
                <c:pt idx="15">
                  <c:v>22.4</c:v>
                </c:pt>
                <c:pt idx="16">
                  <c:v>4.8</c:v>
                </c:pt>
                <c:pt idx="17">
                  <c:v>38.2</c:v>
                </c:pt>
                <c:pt idx="18">
                  <c:v>18.1</c:v>
                </c:pt>
                <c:pt idx="19">
                  <c:v>29.0</c:v>
                </c:pt>
                <c:pt idx="20">
                  <c:v>9.0</c:v>
                </c:pt>
                <c:pt idx="21">
                  <c:v>85.5</c:v>
                </c:pt>
                <c:pt idx="22">
                  <c:v>8.5</c:v>
                </c:pt>
                <c:pt idx="23">
                  <c:v>2.1</c:v>
                </c:pt>
                <c:pt idx="24">
                  <c:v>85.5</c:v>
                </c:pt>
                <c:pt idx="25">
                  <c:v>57.1</c:v>
                </c:pt>
                <c:pt idx="26">
                  <c:v>28.1</c:v>
                </c:pt>
                <c:pt idx="27">
                  <c:v>23.8</c:v>
                </c:pt>
                <c:pt idx="28">
                  <c:v>6.5</c:v>
                </c:pt>
                <c:pt idx="29">
                  <c:v>62.9</c:v>
                </c:pt>
                <c:pt idx="30">
                  <c:v>188.7</c:v>
                </c:pt>
                <c:pt idx="31">
                  <c:v>0.6</c:v>
                </c:pt>
                <c:pt idx="32">
                  <c:v>9.7</c:v>
                </c:pt>
                <c:pt idx="33">
                  <c:v>82.3</c:v>
                </c:pt>
                <c:pt idx="34">
                  <c:v>51.5</c:v>
                </c:pt>
                <c:pt idx="35">
                  <c:v>36.8</c:v>
                </c:pt>
                <c:pt idx="36">
                  <c:v>258.1</c:v>
                </c:pt>
                <c:pt idx="37">
                  <c:v>66.1</c:v>
                </c:pt>
                <c:pt idx="38">
                  <c:v>221.0</c:v>
                </c:pt>
                <c:pt idx="39">
                  <c:v>1.6</c:v>
                </c:pt>
                <c:pt idx="40">
                  <c:v>235.5</c:v>
                </c:pt>
              </c:numCache>
            </c:numRef>
          </c:yVal>
          <c:bubbleSize>
            <c:numRef>
              <c:f>Regression!#REF!</c:f>
              <c:numCache>
                <c:formatCode>General</c:formatCode>
                <c:ptCount val="1"/>
                <c:pt idx="0">
                  <c:v>1.0</c:v>
                </c:pt>
              </c:numCache>
            </c:numRef>
          </c:bubbleSize>
          <c:bubble3D val="0"/>
        </c:ser>
        <c:dLbls>
          <c:showLegendKey val="0"/>
          <c:showVal val="0"/>
          <c:showCatName val="0"/>
          <c:showSerName val="0"/>
          <c:showPercent val="0"/>
          <c:showBubbleSize val="0"/>
        </c:dLbls>
        <c:bubbleScale val="50"/>
        <c:showNegBubbles val="0"/>
        <c:axId val="2124312728"/>
        <c:axId val="2124319656"/>
      </c:bubbleChart>
      <c:valAx>
        <c:axId val="2124312728"/>
        <c:scaling>
          <c:logBase val="10.0"/>
          <c:orientation val="minMax"/>
        </c:scaling>
        <c:delete val="0"/>
        <c:axPos val="b"/>
        <c:title>
          <c:tx>
            <c:rich>
              <a:bodyPr/>
              <a:lstStyle/>
              <a:p>
                <a:pPr>
                  <a:defRPr sz="1800" b="1"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Area (km</a:t>
                </a:r>
                <a:r>
                  <a:rPr lang="en-US" sz="1800" b="1" i="0" u="none" strike="noStrike" baseline="30000">
                    <a:solidFill>
                      <a:srgbClr val="000000"/>
                    </a:solidFill>
                    <a:latin typeface="Arial"/>
                    <a:ea typeface="Arial"/>
                    <a:cs typeface="Arial"/>
                  </a:rPr>
                  <a:t>2</a:t>
                </a:r>
                <a:r>
                  <a:rPr lang="en-US" sz="1800" b="1" i="0" u="none" strike="noStrike" baseline="0">
                    <a:solidFill>
                      <a:srgbClr val="000000"/>
                    </a:solidFill>
                    <a:latin typeface="Calibri"/>
                    <a:ea typeface="Calibri"/>
                    <a:cs typeface="Calibri"/>
                  </a:rPr>
                  <a:t>)</a:t>
                </a:r>
              </a:p>
            </c:rich>
          </c:tx>
          <c:layout>
            <c:manualLayout>
              <c:xMode val="edge"/>
              <c:yMode val="edge"/>
              <c:x val="0.454693100306082"/>
              <c:y val="0.938295266703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4319656"/>
        <c:crossesAt val="0.1"/>
        <c:crossBetween val="midCat"/>
      </c:valAx>
      <c:valAx>
        <c:axId val="2124319656"/>
        <c:scaling>
          <c:logBase val="10.0"/>
          <c:orientation val="minMax"/>
          <c:min val="0.1"/>
        </c:scaling>
        <c:delete val="0"/>
        <c:axPos val="l"/>
        <c:title>
          <c:tx>
            <c:rich>
              <a:bodyPr/>
              <a:lstStyle/>
              <a:p>
                <a:pPr>
                  <a:defRPr sz="1800" b="1" i="0" u="none" strike="noStrike" baseline="0">
                    <a:solidFill>
                      <a:srgbClr val="000000"/>
                    </a:solidFill>
                    <a:latin typeface="Arial"/>
                    <a:ea typeface="Arial"/>
                    <a:cs typeface="Arial"/>
                  </a:defRPr>
                </a:pPr>
                <a:r>
                  <a:t>Distance (km)</a:t>
                </a:r>
              </a:p>
            </c:rich>
          </c:tx>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4312728"/>
        <c:crossesAt val="0.1"/>
        <c:crossBetween val="midCat"/>
      </c:valAx>
      <c:spPr>
        <a:solidFill>
          <a:srgbClr val="FFFFFF"/>
        </a:solidFill>
        <a:ln w="12700">
          <a:solidFill>
            <a:srgbClr val="4600A5"/>
          </a:solidFill>
          <a:prstDash val="solid"/>
        </a:ln>
      </c:spPr>
    </c:plotArea>
    <c:plotVisOnly val="1"/>
    <c:dispBlanksAs val="gap"/>
    <c:showDLblsOverMax val="0"/>
  </c:chart>
  <c:spPr>
    <a:solidFill>
      <a:srgbClr val="CC99FF"/>
    </a:solidFill>
    <a:ln w="12700">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Species–Area Relationship for</a:t>
            </a:r>
          </a:p>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Vascular Plants in the British Isles</a:t>
            </a:r>
          </a:p>
        </c:rich>
      </c:tx>
      <c:layout>
        <c:manualLayout>
          <c:xMode val="edge"/>
          <c:yMode val="edge"/>
          <c:x val="0.294792483131389"/>
          <c:y val="0.0122438278736603"/>
        </c:manualLayout>
      </c:layout>
      <c:overlay val="0"/>
      <c:spPr>
        <a:noFill/>
        <a:ln w="25400">
          <a:noFill/>
        </a:ln>
      </c:spPr>
    </c:title>
    <c:autoTitleDeleted val="0"/>
    <c:plotArea>
      <c:layout/>
      <c:scatterChart>
        <c:scatterStyle val="lineMarker"/>
        <c:varyColors val="0"/>
        <c:ser>
          <c:idx val="0"/>
          <c:order val="0"/>
          <c:tx>
            <c:v>Observed</c:v>
          </c:tx>
          <c:spPr>
            <a:ln w="28575">
              <a:noFill/>
            </a:ln>
          </c:spPr>
          <c:marker>
            <c:symbol val="diamond"/>
            <c:size val="9"/>
            <c:spPr>
              <a:solidFill>
                <a:srgbClr val="66FF66"/>
              </a:solidFill>
              <a:ln>
                <a:solidFill>
                  <a:srgbClr val="006411"/>
                </a:solidFill>
                <a:prstDash val="solid"/>
              </a:ln>
            </c:spPr>
          </c:marker>
          <c:xVal>
            <c:numRef>
              <c:f>'Multiple Regression'!$E$4:$E$44</c:f>
              <c:numCache>
                <c:formatCode>0.0</c:formatCode>
                <c:ptCount val="41"/>
                <c:pt idx="0">
                  <c:v>0.8</c:v>
                </c:pt>
                <c:pt idx="1">
                  <c:v>712.5</c:v>
                </c:pt>
                <c:pt idx="2">
                  <c:v>429.4</c:v>
                </c:pt>
                <c:pt idx="3">
                  <c:v>18.4</c:v>
                </c:pt>
                <c:pt idx="4">
                  <c:v>31.1</c:v>
                </c:pt>
                <c:pt idx="5">
                  <c:v>12.7</c:v>
                </c:pt>
                <c:pt idx="6">
                  <c:v>74.1</c:v>
                </c:pt>
                <c:pt idx="7">
                  <c:v>44.8</c:v>
                </c:pt>
                <c:pt idx="8">
                  <c:v>29.0</c:v>
                </c:pt>
                <c:pt idx="9">
                  <c:v>5.2</c:v>
                </c:pt>
                <c:pt idx="10">
                  <c:v>40.9</c:v>
                </c:pt>
                <c:pt idx="11">
                  <c:v>13.5</c:v>
                </c:pt>
                <c:pt idx="12">
                  <c:v>15.5</c:v>
                </c:pt>
                <c:pt idx="13">
                  <c:v>154.1</c:v>
                </c:pt>
                <c:pt idx="14">
                  <c:v>9.1</c:v>
                </c:pt>
                <c:pt idx="15">
                  <c:v>605.3</c:v>
                </c:pt>
                <c:pt idx="16">
                  <c:v>379.4</c:v>
                </c:pt>
                <c:pt idx="17">
                  <c:v>2137.3</c:v>
                </c:pt>
                <c:pt idx="18">
                  <c:v>4.1</c:v>
                </c:pt>
                <c:pt idx="19">
                  <c:v>571.6</c:v>
                </c:pt>
                <c:pt idx="20">
                  <c:v>0.5</c:v>
                </c:pt>
                <c:pt idx="21">
                  <c:v>9.6</c:v>
                </c:pt>
                <c:pt idx="22">
                  <c:v>5.4</c:v>
                </c:pt>
                <c:pt idx="23">
                  <c:v>909.6</c:v>
                </c:pt>
                <c:pt idx="24">
                  <c:v>7.3</c:v>
                </c:pt>
                <c:pt idx="25">
                  <c:v>305.6</c:v>
                </c:pt>
                <c:pt idx="26">
                  <c:v>489.5</c:v>
                </c:pt>
                <c:pt idx="27">
                  <c:v>106.7</c:v>
                </c:pt>
                <c:pt idx="28">
                  <c:v>10.4</c:v>
                </c:pt>
                <c:pt idx="29">
                  <c:v>50.2</c:v>
                </c:pt>
                <c:pt idx="30">
                  <c:v>984.2</c:v>
                </c:pt>
                <c:pt idx="31">
                  <c:v>1735.3</c:v>
                </c:pt>
                <c:pt idx="32">
                  <c:v>60.9</c:v>
                </c:pt>
                <c:pt idx="33">
                  <c:v>365.2</c:v>
                </c:pt>
                <c:pt idx="34">
                  <c:v>35.2</c:v>
                </c:pt>
                <c:pt idx="35">
                  <c:v>76.4</c:v>
                </c:pt>
                <c:pt idx="36">
                  <c:v>121.2</c:v>
                </c:pt>
                <c:pt idx="37">
                  <c:v>55.4</c:v>
                </c:pt>
                <c:pt idx="38">
                  <c:v>19.7</c:v>
                </c:pt>
                <c:pt idx="39">
                  <c:v>380.7</c:v>
                </c:pt>
                <c:pt idx="40">
                  <c:v>217.3</c:v>
                </c:pt>
              </c:numCache>
            </c:numRef>
          </c:xVal>
          <c:yVal>
            <c:numRef>
              <c:f>'Multiple Regression'!$G$4:$G$44</c:f>
              <c:numCache>
                <c:formatCode>General</c:formatCode>
                <c:ptCount val="41"/>
                <c:pt idx="0">
                  <c:v>75.0</c:v>
                </c:pt>
                <c:pt idx="1">
                  <c:v>855.0</c:v>
                </c:pt>
                <c:pt idx="2">
                  <c:v>577.0</c:v>
                </c:pt>
                <c:pt idx="3">
                  <c:v>409.0</c:v>
                </c:pt>
                <c:pt idx="4">
                  <c:v>177.0</c:v>
                </c:pt>
                <c:pt idx="5">
                  <c:v>300.0</c:v>
                </c:pt>
                <c:pt idx="6">
                  <c:v>443.0</c:v>
                </c:pt>
                <c:pt idx="7">
                  <c:v>482.0</c:v>
                </c:pt>
                <c:pt idx="8">
                  <c:v>453.0</c:v>
                </c:pt>
                <c:pt idx="9">
                  <c:v>174.0</c:v>
                </c:pt>
                <c:pt idx="10">
                  <c:v>189.0</c:v>
                </c:pt>
                <c:pt idx="11">
                  <c:v>149.0</c:v>
                </c:pt>
                <c:pt idx="12">
                  <c:v>401.0</c:v>
                </c:pt>
                <c:pt idx="13">
                  <c:v>354.0</c:v>
                </c:pt>
                <c:pt idx="14">
                  <c:v>388.0</c:v>
                </c:pt>
                <c:pt idx="15">
                  <c:v>581.0</c:v>
                </c:pt>
                <c:pt idx="16">
                  <c:v>444.0</c:v>
                </c:pt>
                <c:pt idx="17">
                  <c:v>527.0</c:v>
                </c:pt>
                <c:pt idx="18">
                  <c:v>338.0</c:v>
                </c:pt>
                <c:pt idx="19">
                  <c:v>765.0</c:v>
                </c:pt>
                <c:pt idx="20">
                  <c:v>137.0</c:v>
                </c:pt>
                <c:pt idx="21">
                  <c:v>269.0</c:v>
                </c:pt>
                <c:pt idx="22">
                  <c:v>284.0</c:v>
                </c:pt>
                <c:pt idx="23">
                  <c:v>517.0</c:v>
                </c:pt>
                <c:pt idx="24">
                  <c:v>131.0</c:v>
                </c:pt>
                <c:pt idx="25">
                  <c:v>433.0</c:v>
                </c:pt>
                <c:pt idx="26">
                  <c:v>440.0</c:v>
                </c:pt>
                <c:pt idx="27">
                  <c:v>425.0</c:v>
                </c:pt>
                <c:pt idx="28">
                  <c:v>159.0</c:v>
                </c:pt>
                <c:pt idx="29">
                  <c:v>162.0</c:v>
                </c:pt>
                <c:pt idx="30">
                  <c:v>421.0</c:v>
                </c:pt>
                <c:pt idx="31">
                  <c:v>594.0</c:v>
                </c:pt>
                <c:pt idx="32">
                  <c:v>207.0</c:v>
                </c:pt>
                <c:pt idx="33">
                  <c:v>470.0</c:v>
                </c:pt>
                <c:pt idx="34">
                  <c:v>62.0</c:v>
                </c:pt>
                <c:pt idx="35">
                  <c:v>378.0</c:v>
                </c:pt>
                <c:pt idx="36">
                  <c:v>246.0</c:v>
                </c:pt>
                <c:pt idx="37">
                  <c:v>65.0</c:v>
                </c:pt>
                <c:pt idx="38">
                  <c:v>158.0</c:v>
                </c:pt>
                <c:pt idx="39">
                  <c:v>1008.0</c:v>
                </c:pt>
                <c:pt idx="40">
                  <c:v>161.0</c:v>
                </c:pt>
              </c:numCache>
            </c:numRef>
          </c:yVal>
          <c:smooth val="0"/>
        </c:ser>
        <c:ser>
          <c:idx val="1"/>
          <c:order val="1"/>
          <c:tx>
            <c:v>Predicted</c:v>
          </c:tx>
          <c:spPr>
            <a:ln w="28575">
              <a:solidFill>
                <a:schemeClr val="tx1"/>
              </a:solidFill>
              <a:prstDash val="dash"/>
            </a:ln>
          </c:spPr>
          <c:marker>
            <c:symbol val="none"/>
          </c:marker>
          <c:xVal>
            <c:numRef>
              <c:f>'Multiple Regression'!#REF!</c:f>
              <c:numCache>
                <c:formatCode>General</c:formatCode>
                <c:ptCount val="1"/>
                <c:pt idx="0">
                  <c:v>1.0</c:v>
                </c:pt>
              </c:numCache>
            </c:numRef>
          </c:xVal>
          <c:yVal>
            <c:numRef>
              <c:f>'Multiple Regression'!#REF!</c:f>
              <c:numCache>
                <c:formatCode>General</c:formatCode>
                <c:ptCount val="1"/>
                <c:pt idx="0">
                  <c:v>1.0</c:v>
                </c:pt>
              </c:numCache>
            </c:numRef>
          </c:yVal>
          <c:smooth val="0"/>
        </c:ser>
        <c:dLbls>
          <c:showLegendKey val="0"/>
          <c:showVal val="0"/>
          <c:showCatName val="0"/>
          <c:showSerName val="0"/>
          <c:showPercent val="0"/>
          <c:showBubbleSize val="0"/>
        </c:dLbls>
        <c:axId val="2120251576"/>
        <c:axId val="2120258472"/>
      </c:scatterChart>
      <c:valAx>
        <c:axId val="2120251576"/>
        <c:scaling>
          <c:logBase val="10.0"/>
          <c:orientation val="minMax"/>
        </c:scaling>
        <c:delete val="0"/>
        <c:axPos val="b"/>
        <c:title>
          <c:tx>
            <c:rich>
              <a:bodyPr/>
              <a:lstStyle/>
              <a:p>
                <a:pPr>
                  <a:defRPr sz="100" b="0" i="0" u="none" strike="noStrike" baseline="0">
                    <a:solidFill>
                      <a:srgbClr val="000000"/>
                    </a:solidFill>
                    <a:latin typeface="Calibri"/>
                    <a:ea typeface="Calibri"/>
                    <a:cs typeface="Calibri"/>
                  </a:defRPr>
                </a:pPr>
                <a:r>
                  <a:rPr lang="en-US" sz="1800" b="1" i="0" u="none" strike="noStrike" baseline="0">
                    <a:solidFill>
                      <a:srgbClr val="000000"/>
                    </a:solidFill>
                    <a:latin typeface="Arial"/>
                    <a:ea typeface="Arial"/>
                    <a:cs typeface="Arial"/>
                  </a:rPr>
                  <a:t>Area (km</a:t>
                </a:r>
                <a:r>
                  <a:rPr lang="en-US" sz="1200" b="0" i="0" u="none" strike="noStrike" baseline="0">
                    <a:latin typeface="Calibri"/>
                    <a:ea typeface="Calibri"/>
                    <a:cs typeface="Calibri"/>
                  </a:rPr>
                  <a:t>2</a:t>
                </a:r>
                <a:r>
                  <a:rPr lang="en-US" sz="1800" b="1" i="0" u="none" strike="noStrike" baseline="0">
                    <a:solidFill>
                      <a:srgbClr val="000000"/>
                    </a:solidFill>
                    <a:latin typeface="Calibri"/>
                    <a:ea typeface="Calibri"/>
                    <a:cs typeface="Calibri"/>
                  </a:rPr>
                  <a:t>)</a:t>
                </a:r>
              </a:p>
            </c:rich>
          </c:tx>
          <c:layout>
            <c:manualLayout>
              <c:xMode val="edge"/>
              <c:yMode val="edge"/>
              <c:x val="0.454693129112286"/>
              <c:y val="0.938295266703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0258472"/>
        <c:crosses val="autoZero"/>
        <c:crossBetween val="midCat"/>
      </c:valAx>
      <c:valAx>
        <c:axId val="2120258472"/>
        <c:scaling>
          <c:logBase val="10.0"/>
          <c:orientation val="minMax"/>
          <c:min val="10.0"/>
        </c:scaling>
        <c:delete val="0"/>
        <c:axPos val="l"/>
        <c:title>
          <c:tx>
            <c:rich>
              <a:bodyPr/>
              <a:lstStyle/>
              <a:p>
                <a:pPr>
                  <a:defRPr sz="1800" b="1" i="0" u="none" strike="noStrike" baseline="0">
                    <a:solidFill>
                      <a:srgbClr val="000000"/>
                    </a:solidFill>
                    <a:latin typeface="Arial"/>
                    <a:ea typeface="Arial"/>
                    <a:cs typeface="Arial"/>
                  </a:defRPr>
                </a:pPr>
                <a:r>
                  <a:t>Species Richness</a:t>
                </a:r>
              </a:p>
            </c:rich>
          </c:tx>
          <c:layout>
            <c:manualLayout>
              <c:xMode val="edge"/>
              <c:yMode val="edge"/>
              <c:x val="0.0064725128537015"/>
              <c:y val="0.379310890314783"/>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0251576"/>
        <c:crossesAt val="0.1"/>
        <c:crossBetween val="midCat"/>
      </c:valAx>
      <c:spPr>
        <a:solidFill>
          <a:schemeClr val="bg1"/>
        </a:solidFill>
        <a:ln w="12700">
          <a:solidFill>
            <a:srgbClr val="006411"/>
          </a:solidFill>
          <a:prstDash val="solid"/>
        </a:ln>
      </c:spPr>
    </c:plotArea>
    <c:plotVisOnly val="1"/>
    <c:dispBlanksAs val="gap"/>
    <c:showDLblsOverMax val="0"/>
  </c:chart>
  <c:spPr>
    <a:solidFill>
      <a:srgbClr val="99FF99"/>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Species–Distance Relationship for</a:t>
            </a:r>
          </a:p>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Vascular Plants in the British Isles</a:t>
            </a:r>
          </a:p>
        </c:rich>
      </c:tx>
      <c:layout>
        <c:manualLayout>
          <c:xMode val="edge"/>
          <c:yMode val="edge"/>
          <c:x val="0.294792518516788"/>
          <c:y val="0.0122438278736603"/>
        </c:manualLayout>
      </c:layout>
      <c:overlay val="0"/>
      <c:spPr>
        <a:noFill/>
        <a:ln w="25400">
          <a:noFill/>
        </a:ln>
      </c:spPr>
    </c:title>
    <c:autoTitleDeleted val="0"/>
    <c:plotArea>
      <c:layout/>
      <c:scatterChart>
        <c:scatterStyle val="lineMarker"/>
        <c:varyColors val="0"/>
        <c:ser>
          <c:idx val="0"/>
          <c:order val="0"/>
          <c:tx>
            <c:v>Observed</c:v>
          </c:tx>
          <c:spPr>
            <a:ln w="28575">
              <a:noFill/>
            </a:ln>
          </c:spPr>
          <c:marker>
            <c:symbol val="diamond"/>
            <c:size val="9"/>
            <c:spPr>
              <a:solidFill>
                <a:srgbClr val="B4C0FF"/>
              </a:solidFill>
              <a:ln>
                <a:solidFill>
                  <a:srgbClr val="0000FF"/>
                </a:solidFill>
                <a:prstDash val="solid"/>
              </a:ln>
            </c:spPr>
          </c:marker>
          <c:xVal>
            <c:numRef>
              <c:f>'Multiple Regression'!$F$4:$F$44</c:f>
              <c:numCache>
                <c:formatCode>0.0</c:formatCode>
                <c:ptCount val="41"/>
                <c:pt idx="0">
                  <c:v>14.0</c:v>
                </c:pt>
                <c:pt idx="1">
                  <c:v>0.2</c:v>
                </c:pt>
                <c:pt idx="2">
                  <c:v>5.2</c:v>
                </c:pt>
                <c:pt idx="3">
                  <c:v>77.4</c:v>
                </c:pt>
                <c:pt idx="4">
                  <c:v>201.6</c:v>
                </c:pt>
                <c:pt idx="5">
                  <c:v>40.6</c:v>
                </c:pt>
                <c:pt idx="6">
                  <c:v>14.5</c:v>
                </c:pt>
                <c:pt idx="7">
                  <c:v>31.1</c:v>
                </c:pt>
                <c:pt idx="8">
                  <c:v>12.3</c:v>
                </c:pt>
                <c:pt idx="9">
                  <c:v>143.5</c:v>
                </c:pt>
                <c:pt idx="10">
                  <c:v>246.8</c:v>
                </c:pt>
                <c:pt idx="11">
                  <c:v>177.4</c:v>
                </c:pt>
                <c:pt idx="12">
                  <c:v>3.4</c:v>
                </c:pt>
                <c:pt idx="13">
                  <c:v>13.1</c:v>
                </c:pt>
                <c:pt idx="14">
                  <c:v>37.1</c:v>
                </c:pt>
                <c:pt idx="15">
                  <c:v>22.4</c:v>
                </c:pt>
                <c:pt idx="16">
                  <c:v>4.8</c:v>
                </c:pt>
                <c:pt idx="17">
                  <c:v>38.2</c:v>
                </c:pt>
                <c:pt idx="18">
                  <c:v>18.1</c:v>
                </c:pt>
                <c:pt idx="19">
                  <c:v>29.0</c:v>
                </c:pt>
                <c:pt idx="20">
                  <c:v>9.0</c:v>
                </c:pt>
                <c:pt idx="21">
                  <c:v>85.5</c:v>
                </c:pt>
                <c:pt idx="22">
                  <c:v>8.5</c:v>
                </c:pt>
                <c:pt idx="23">
                  <c:v>2.1</c:v>
                </c:pt>
                <c:pt idx="24">
                  <c:v>85.5</c:v>
                </c:pt>
                <c:pt idx="25">
                  <c:v>57.1</c:v>
                </c:pt>
                <c:pt idx="26">
                  <c:v>28.1</c:v>
                </c:pt>
                <c:pt idx="27">
                  <c:v>23.8</c:v>
                </c:pt>
                <c:pt idx="28">
                  <c:v>6.5</c:v>
                </c:pt>
                <c:pt idx="29">
                  <c:v>62.9</c:v>
                </c:pt>
                <c:pt idx="30">
                  <c:v>188.7</c:v>
                </c:pt>
                <c:pt idx="31">
                  <c:v>0.6</c:v>
                </c:pt>
                <c:pt idx="32">
                  <c:v>9.7</c:v>
                </c:pt>
                <c:pt idx="33">
                  <c:v>82.3</c:v>
                </c:pt>
                <c:pt idx="34">
                  <c:v>51.5</c:v>
                </c:pt>
                <c:pt idx="35">
                  <c:v>36.8</c:v>
                </c:pt>
                <c:pt idx="36">
                  <c:v>258.1</c:v>
                </c:pt>
                <c:pt idx="37">
                  <c:v>66.1</c:v>
                </c:pt>
                <c:pt idx="38">
                  <c:v>221.0</c:v>
                </c:pt>
                <c:pt idx="39">
                  <c:v>1.6</c:v>
                </c:pt>
                <c:pt idx="40">
                  <c:v>235.5</c:v>
                </c:pt>
              </c:numCache>
            </c:numRef>
          </c:xVal>
          <c:yVal>
            <c:numRef>
              <c:f>'Multiple Regression'!$G$4:$G$44</c:f>
              <c:numCache>
                <c:formatCode>General</c:formatCode>
                <c:ptCount val="41"/>
                <c:pt idx="0">
                  <c:v>75.0</c:v>
                </c:pt>
                <c:pt idx="1">
                  <c:v>855.0</c:v>
                </c:pt>
                <c:pt idx="2">
                  <c:v>577.0</c:v>
                </c:pt>
                <c:pt idx="3">
                  <c:v>409.0</c:v>
                </c:pt>
                <c:pt idx="4">
                  <c:v>177.0</c:v>
                </c:pt>
                <c:pt idx="5">
                  <c:v>300.0</c:v>
                </c:pt>
                <c:pt idx="6">
                  <c:v>443.0</c:v>
                </c:pt>
                <c:pt idx="7">
                  <c:v>482.0</c:v>
                </c:pt>
                <c:pt idx="8">
                  <c:v>453.0</c:v>
                </c:pt>
                <c:pt idx="9">
                  <c:v>174.0</c:v>
                </c:pt>
                <c:pt idx="10">
                  <c:v>189.0</c:v>
                </c:pt>
                <c:pt idx="11">
                  <c:v>149.0</c:v>
                </c:pt>
                <c:pt idx="12">
                  <c:v>401.0</c:v>
                </c:pt>
                <c:pt idx="13">
                  <c:v>354.0</c:v>
                </c:pt>
                <c:pt idx="14">
                  <c:v>388.0</c:v>
                </c:pt>
                <c:pt idx="15">
                  <c:v>581.0</c:v>
                </c:pt>
                <c:pt idx="16">
                  <c:v>444.0</c:v>
                </c:pt>
                <c:pt idx="17">
                  <c:v>527.0</c:v>
                </c:pt>
                <c:pt idx="18">
                  <c:v>338.0</c:v>
                </c:pt>
                <c:pt idx="19">
                  <c:v>765.0</c:v>
                </c:pt>
                <c:pt idx="20">
                  <c:v>137.0</c:v>
                </c:pt>
                <c:pt idx="21">
                  <c:v>269.0</c:v>
                </c:pt>
                <c:pt idx="22">
                  <c:v>284.0</c:v>
                </c:pt>
                <c:pt idx="23">
                  <c:v>517.0</c:v>
                </c:pt>
                <c:pt idx="24">
                  <c:v>131.0</c:v>
                </c:pt>
                <c:pt idx="25">
                  <c:v>433.0</c:v>
                </c:pt>
                <c:pt idx="26">
                  <c:v>440.0</c:v>
                </c:pt>
                <c:pt idx="27">
                  <c:v>425.0</c:v>
                </c:pt>
                <c:pt idx="28">
                  <c:v>159.0</c:v>
                </c:pt>
                <c:pt idx="29">
                  <c:v>162.0</c:v>
                </c:pt>
                <c:pt idx="30">
                  <c:v>421.0</c:v>
                </c:pt>
                <c:pt idx="31">
                  <c:v>594.0</c:v>
                </c:pt>
                <c:pt idx="32">
                  <c:v>207.0</c:v>
                </c:pt>
                <c:pt idx="33">
                  <c:v>470.0</c:v>
                </c:pt>
                <c:pt idx="34">
                  <c:v>62.0</c:v>
                </c:pt>
                <c:pt idx="35">
                  <c:v>378.0</c:v>
                </c:pt>
                <c:pt idx="36">
                  <c:v>246.0</c:v>
                </c:pt>
                <c:pt idx="37">
                  <c:v>65.0</c:v>
                </c:pt>
                <c:pt idx="38">
                  <c:v>158.0</c:v>
                </c:pt>
                <c:pt idx="39">
                  <c:v>1008.0</c:v>
                </c:pt>
                <c:pt idx="40">
                  <c:v>161.0</c:v>
                </c:pt>
              </c:numCache>
            </c:numRef>
          </c:yVal>
          <c:smooth val="0"/>
        </c:ser>
        <c:ser>
          <c:idx val="1"/>
          <c:order val="1"/>
          <c:tx>
            <c:v>Predicted</c:v>
          </c:tx>
          <c:spPr>
            <a:ln w="28575">
              <a:solidFill>
                <a:schemeClr val="tx1"/>
              </a:solidFill>
              <a:prstDash val="dash"/>
            </a:ln>
          </c:spPr>
          <c:marker>
            <c:symbol val="none"/>
          </c:marker>
          <c:xVal>
            <c:numRef>
              <c:f>'Multiple Regression'!#REF!</c:f>
              <c:numCache>
                <c:formatCode>General</c:formatCode>
                <c:ptCount val="1"/>
                <c:pt idx="0">
                  <c:v>1.0</c:v>
                </c:pt>
              </c:numCache>
            </c:numRef>
          </c:xVal>
          <c:yVal>
            <c:numRef>
              <c:f>'Multiple Regression'!#REF!</c:f>
              <c:numCache>
                <c:formatCode>General</c:formatCode>
                <c:ptCount val="1"/>
                <c:pt idx="0">
                  <c:v>1.0</c:v>
                </c:pt>
              </c:numCache>
            </c:numRef>
          </c:yVal>
          <c:smooth val="0"/>
        </c:ser>
        <c:dLbls>
          <c:showLegendKey val="0"/>
          <c:showVal val="0"/>
          <c:showCatName val="0"/>
          <c:showSerName val="0"/>
          <c:showPercent val="0"/>
          <c:showBubbleSize val="0"/>
        </c:dLbls>
        <c:axId val="2120302504"/>
        <c:axId val="2120309160"/>
      </c:scatterChart>
      <c:valAx>
        <c:axId val="2120302504"/>
        <c:scaling>
          <c:logBase val="10.0"/>
          <c:orientation val="minMax"/>
        </c:scaling>
        <c:delete val="0"/>
        <c:axPos val="b"/>
        <c:title>
          <c:tx>
            <c:rich>
              <a:bodyPr/>
              <a:lstStyle/>
              <a:p>
                <a:pPr>
                  <a:defRPr sz="100" b="0" i="0" u="none" strike="noStrike" baseline="0">
                    <a:solidFill>
                      <a:srgbClr val="000000"/>
                    </a:solidFill>
                    <a:latin typeface="Calibri"/>
                    <a:ea typeface="Calibri"/>
                    <a:cs typeface="Calibri"/>
                  </a:defRPr>
                </a:pPr>
                <a:r>
                  <a:rPr lang="en-US" sz="1800" b="1" i="0" u="none" strike="noStrike" baseline="0">
                    <a:solidFill>
                      <a:srgbClr val="000000"/>
                    </a:solidFill>
                    <a:latin typeface="Arial"/>
                    <a:ea typeface="Arial"/>
                    <a:cs typeface="Arial"/>
                  </a:rPr>
                  <a:t>Distance (km</a:t>
                </a:r>
                <a:r>
                  <a:rPr lang="en-US" sz="1800" b="1" i="0" u="none" strike="noStrike" baseline="0">
                    <a:solidFill>
                      <a:srgbClr val="000000"/>
                    </a:solidFill>
                    <a:latin typeface="Calibri"/>
                    <a:ea typeface="Calibri"/>
                    <a:cs typeface="Calibri"/>
                  </a:rPr>
                  <a:t>)</a:t>
                </a:r>
              </a:p>
            </c:rich>
          </c:tx>
          <c:layout>
            <c:manualLayout>
              <c:xMode val="edge"/>
              <c:yMode val="edge"/>
              <c:x val="0.454693100306082"/>
              <c:y val="0.938295266703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0309160"/>
        <c:crosses val="autoZero"/>
        <c:crossBetween val="midCat"/>
      </c:valAx>
      <c:valAx>
        <c:axId val="2120309160"/>
        <c:scaling>
          <c:logBase val="10.0"/>
          <c:orientation val="minMax"/>
          <c:min val="10.0"/>
        </c:scaling>
        <c:delete val="0"/>
        <c:axPos val="l"/>
        <c:title>
          <c:tx>
            <c:rich>
              <a:bodyPr/>
              <a:lstStyle/>
              <a:p>
                <a:pPr>
                  <a:defRPr sz="1800" b="1" i="0" u="none" strike="noStrike" baseline="0">
                    <a:solidFill>
                      <a:srgbClr val="000000"/>
                    </a:solidFill>
                    <a:latin typeface="Arial"/>
                    <a:ea typeface="Arial"/>
                    <a:cs typeface="Arial"/>
                  </a:defRPr>
                </a:pPr>
                <a:r>
                  <a:rPr lang="en-US"/>
                  <a:t>Species Richness</a:t>
                </a:r>
              </a:p>
            </c:rich>
          </c:tx>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0302504"/>
        <c:crossesAt val="0.1"/>
        <c:crossBetween val="midCat"/>
      </c:valAx>
      <c:spPr>
        <a:solidFill>
          <a:schemeClr val="bg1"/>
        </a:solidFill>
        <a:ln w="12700">
          <a:solidFill>
            <a:srgbClr val="0000FF"/>
          </a:solidFill>
          <a:prstDash val="solid"/>
        </a:ln>
      </c:spPr>
    </c:plotArea>
    <c:plotVisOnly val="1"/>
    <c:dispBlanksAs val="gap"/>
    <c:showDLblsOverMax val="0"/>
  </c:chart>
  <c:spPr>
    <a:solidFill>
      <a:srgbClr val="B4C0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Species–Distance Relationship for</a:t>
            </a:r>
          </a:p>
          <a:p>
            <a:pPr>
              <a:defRPr sz="1500" b="0"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Vascular Plants in the British Isles</a:t>
            </a:r>
          </a:p>
        </c:rich>
      </c:tx>
      <c:layout>
        <c:manualLayout>
          <c:xMode val="edge"/>
          <c:yMode val="edge"/>
          <c:x val="0.294792518516788"/>
          <c:y val="0.0122438278736603"/>
        </c:manualLayout>
      </c:layout>
      <c:overlay val="0"/>
      <c:spPr>
        <a:noFill/>
        <a:ln w="25400">
          <a:noFill/>
        </a:ln>
      </c:spPr>
    </c:title>
    <c:autoTitleDeleted val="0"/>
    <c:plotArea>
      <c:layout>
        <c:manualLayout>
          <c:layoutTarget val="inner"/>
          <c:xMode val="edge"/>
          <c:yMode val="edge"/>
          <c:x val="0.1300920468346"/>
          <c:y val="0.12189636406222"/>
          <c:w val="0.816031930144308"/>
          <c:h val="0.738150204599"/>
        </c:manualLayout>
      </c:layout>
      <c:bubbleChart>
        <c:varyColors val="0"/>
        <c:ser>
          <c:idx val="0"/>
          <c:order val="0"/>
          <c:tx>
            <c:v>Observed</c:v>
          </c:tx>
          <c:spPr>
            <a:solidFill>
              <a:srgbClr val="CC99FF"/>
            </a:solidFill>
            <a:ln w="12700">
              <a:solidFill>
                <a:srgbClr val="4600A5"/>
              </a:solidFill>
              <a:prstDash val="solid"/>
            </a:ln>
          </c:spPr>
          <c:invertIfNegative val="1"/>
          <c:xVal>
            <c:numRef>
              <c:f>'Multiple Regression'!$E$4:$E$44</c:f>
              <c:numCache>
                <c:formatCode>0.0</c:formatCode>
                <c:ptCount val="41"/>
                <c:pt idx="0">
                  <c:v>0.8</c:v>
                </c:pt>
                <c:pt idx="1">
                  <c:v>712.5</c:v>
                </c:pt>
                <c:pt idx="2">
                  <c:v>429.4</c:v>
                </c:pt>
                <c:pt idx="3">
                  <c:v>18.4</c:v>
                </c:pt>
                <c:pt idx="4">
                  <c:v>31.1</c:v>
                </c:pt>
                <c:pt idx="5">
                  <c:v>12.7</c:v>
                </c:pt>
                <c:pt idx="6">
                  <c:v>74.1</c:v>
                </c:pt>
                <c:pt idx="7">
                  <c:v>44.8</c:v>
                </c:pt>
                <c:pt idx="8">
                  <c:v>29.0</c:v>
                </c:pt>
                <c:pt idx="9">
                  <c:v>5.2</c:v>
                </c:pt>
                <c:pt idx="10">
                  <c:v>40.9</c:v>
                </c:pt>
                <c:pt idx="11">
                  <c:v>13.5</c:v>
                </c:pt>
                <c:pt idx="12">
                  <c:v>15.5</c:v>
                </c:pt>
                <c:pt idx="13">
                  <c:v>154.1</c:v>
                </c:pt>
                <c:pt idx="14">
                  <c:v>9.1</c:v>
                </c:pt>
                <c:pt idx="15">
                  <c:v>605.3</c:v>
                </c:pt>
                <c:pt idx="16">
                  <c:v>379.4</c:v>
                </c:pt>
                <c:pt idx="17">
                  <c:v>2137.3</c:v>
                </c:pt>
                <c:pt idx="18">
                  <c:v>4.1</c:v>
                </c:pt>
                <c:pt idx="19">
                  <c:v>571.6</c:v>
                </c:pt>
                <c:pt idx="20">
                  <c:v>0.5</c:v>
                </c:pt>
                <c:pt idx="21">
                  <c:v>9.6</c:v>
                </c:pt>
                <c:pt idx="22">
                  <c:v>5.4</c:v>
                </c:pt>
                <c:pt idx="23">
                  <c:v>909.6</c:v>
                </c:pt>
                <c:pt idx="24">
                  <c:v>7.3</c:v>
                </c:pt>
                <c:pt idx="25">
                  <c:v>305.6</c:v>
                </c:pt>
                <c:pt idx="26">
                  <c:v>489.5</c:v>
                </c:pt>
                <c:pt idx="27">
                  <c:v>106.7</c:v>
                </c:pt>
                <c:pt idx="28">
                  <c:v>10.4</c:v>
                </c:pt>
                <c:pt idx="29">
                  <c:v>50.2</c:v>
                </c:pt>
                <c:pt idx="30">
                  <c:v>984.2</c:v>
                </c:pt>
                <c:pt idx="31">
                  <c:v>1735.3</c:v>
                </c:pt>
                <c:pt idx="32">
                  <c:v>60.9</c:v>
                </c:pt>
                <c:pt idx="33">
                  <c:v>365.2</c:v>
                </c:pt>
                <c:pt idx="34">
                  <c:v>35.2</c:v>
                </c:pt>
                <c:pt idx="35">
                  <c:v>76.4</c:v>
                </c:pt>
                <c:pt idx="36">
                  <c:v>121.2</c:v>
                </c:pt>
                <c:pt idx="37">
                  <c:v>55.4</c:v>
                </c:pt>
                <c:pt idx="38">
                  <c:v>19.7</c:v>
                </c:pt>
                <c:pt idx="39">
                  <c:v>380.7</c:v>
                </c:pt>
                <c:pt idx="40">
                  <c:v>217.3</c:v>
                </c:pt>
              </c:numCache>
            </c:numRef>
          </c:xVal>
          <c:yVal>
            <c:numRef>
              <c:f>'Multiple Regression'!$F$4:$F$44</c:f>
              <c:numCache>
                <c:formatCode>0.0</c:formatCode>
                <c:ptCount val="41"/>
                <c:pt idx="0">
                  <c:v>14.0</c:v>
                </c:pt>
                <c:pt idx="1">
                  <c:v>0.2</c:v>
                </c:pt>
                <c:pt idx="2">
                  <c:v>5.2</c:v>
                </c:pt>
                <c:pt idx="3">
                  <c:v>77.4</c:v>
                </c:pt>
                <c:pt idx="4">
                  <c:v>201.6</c:v>
                </c:pt>
                <c:pt idx="5">
                  <c:v>40.6</c:v>
                </c:pt>
                <c:pt idx="6">
                  <c:v>14.5</c:v>
                </c:pt>
                <c:pt idx="7">
                  <c:v>31.1</c:v>
                </c:pt>
                <c:pt idx="8">
                  <c:v>12.3</c:v>
                </c:pt>
                <c:pt idx="9">
                  <c:v>143.5</c:v>
                </c:pt>
                <c:pt idx="10">
                  <c:v>246.8</c:v>
                </c:pt>
                <c:pt idx="11">
                  <c:v>177.4</c:v>
                </c:pt>
                <c:pt idx="12">
                  <c:v>3.4</c:v>
                </c:pt>
                <c:pt idx="13">
                  <c:v>13.1</c:v>
                </c:pt>
                <c:pt idx="14">
                  <c:v>37.1</c:v>
                </c:pt>
                <c:pt idx="15">
                  <c:v>22.4</c:v>
                </c:pt>
                <c:pt idx="16">
                  <c:v>4.8</c:v>
                </c:pt>
                <c:pt idx="17">
                  <c:v>38.2</c:v>
                </c:pt>
                <c:pt idx="18">
                  <c:v>18.1</c:v>
                </c:pt>
                <c:pt idx="19">
                  <c:v>29.0</c:v>
                </c:pt>
                <c:pt idx="20">
                  <c:v>9.0</c:v>
                </c:pt>
                <c:pt idx="21">
                  <c:v>85.5</c:v>
                </c:pt>
                <c:pt idx="22">
                  <c:v>8.5</c:v>
                </c:pt>
                <c:pt idx="23">
                  <c:v>2.1</c:v>
                </c:pt>
                <c:pt idx="24">
                  <c:v>85.5</c:v>
                </c:pt>
                <c:pt idx="25">
                  <c:v>57.1</c:v>
                </c:pt>
                <c:pt idx="26">
                  <c:v>28.1</c:v>
                </c:pt>
                <c:pt idx="27">
                  <c:v>23.8</c:v>
                </c:pt>
                <c:pt idx="28">
                  <c:v>6.5</c:v>
                </c:pt>
                <c:pt idx="29">
                  <c:v>62.9</c:v>
                </c:pt>
                <c:pt idx="30">
                  <c:v>188.7</c:v>
                </c:pt>
                <c:pt idx="31">
                  <c:v>0.6</c:v>
                </c:pt>
                <c:pt idx="32">
                  <c:v>9.7</c:v>
                </c:pt>
                <c:pt idx="33">
                  <c:v>82.3</c:v>
                </c:pt>
                <c:pt idx="34">
                  <c:v>51.5</c:v>
                </c:pt>
                <c:pt idx="35">
                  <c:v>36.8</c:v>
                </c:pt>
                <c:pt idx="36">
                  <c:v>258.1</c:v>
                </c:pt>
                <c:pt idx="37">
                  <c:v>66.1</c:v>
                </c:pt>
                <c:pt idx="38">
                  <c:v>221.0</c:v>
                </c:pt>
                <c:pt idx="39">
                  <c:v>1.6</c:v>
                </c:pt>
                <c:pt idx="40">
                  <c:v>235.5</c:v>
                </c:pt>
              </c:numCache>
            </c:numRef>
          </c:yVal>
          <c:bubbleSize>
            <c:numRef>
              <c:f>'Multiple Regression'!$G$4:$G$44</c:f>
              <c:numCache>
                <c:formatCode>General</c:formatCode>
                <c:ptCount val="41"/>
                <c:pt idx="0">
                  <c:v>75.0</c:v>
                </c:pt>
                <c:pt idx="1">
                  <c:v>855.0</c:v>
                </c:pt>
                <c:pt idx="2">
                  <c:v>577.0</c:v>
                </c:pt>
                <c:pt idx="3">
                  <c:v>409.0</c:v>
                </c:pt>
                <c:pt idx="4">
                  <c:v>177.0</c:v>
                </c:pt>
                <c:pt idx="5">
                  <c:v>300.0</c:v>
                </c:pt>
                <c:pt idx="6">
                  <c:v>443.0</c:v>
                </c:pt>
                <c:pt idx="7">
                  <c:v>482.0</c:v>
                </c:pt>
                <c:pt idx="8">
                  <c:v>453.0</c:v>
                </c:pt>
                <c:pt idx="9">
                  <c:v>174.0</c:v>
                </c:pt>
                <c:pt idx="10">
                  <c:v>189.0</c:v>
                </c:pt>
                <c:pt idx="11">
                  <c:v>149.0</c:v>
                </c:pt>
                <c:pt idx="12">
                  <c:v>401.0</c:v>
                </c:pt>
                <c:pt idx="13">
                  <c:v>354.0</c:v>
                </c:pt>
                <c:pt idx="14">
                  <c:v>388.0</c:v>
                </c:pt>
                <c:pt idx="15">
                  <c:v>581.0</c:v>
                </c:pt>
                <c:pt idx="16">
                  <c:v>444.0</c:v>
                </c:pt>
                <c:pt idx="17">
                  <c:v>527.0</c:v>
                </c:pt>
                <c:pt idx="18">
                  <c:v>338.0</c:v>
                </c:pt>
                <c:pt idx="19">
                  <c:v>765.0</c:v>
                </c:pt>
                <c:pt idx="20">
                  <c:v>137.0</c:v>
                </c:pt>
                <c:pt idx="21">
                  <c:v>269.0</c:v>
                </c:pt>
                <c:pt idx="22">
                  <c:v>284.0</c:v>
                </c:pt>
                <c:pt idx="23">
                  <c:v>517.0</c:v>
                </c:pt>
                <c:pt idx="24">
                  <c:v>131.0</c:v>
                </c:pt>
                <c:pt idx="25">
                  <c:v>433.0</c:v>
                </c:pt>
                <c:pt idx="26">
                  <c:v>440.0</c:v>
                </c:pt>
                <c:pt idx="27">
                  <c:v>425.0</c:v>
                </c:pt>
                <c:pt idx="28">
                  <c:v>159.0</c:v>
                </c:pt>
                <c:pt idx="29">
                  <c:v>162.0</c:v>
                </c:pt>
                <c:pt idx="30">
                  <c:v>421.0</c:v>
                </c:pt>
                <c:pt idx="31">
                  <c:v>594.0</c:v>
                </c:pt>
                <c:pt idx="32">
                  <c:v>207.0</c:v>
                </c:pt>
                <c:pt idx="33">
                  <c:v>470.0</c:v>
                </c:pt>
                <c:pt idx="34">
                  <c:v>62.0</c:v>
                </c:pt>
                <c:pt idx="35">
                  <c:v>378.0</c:v>
                </c:pt>
                <c:pt idx="36">
                  <c:v>246.0</c:v>
                </c:pt>
                <c:pt idx="37">
                  <c:v>65.0</c:v>
                </c:pt>
                <c:pt idx="38">
                  <c:v>158.0</c:v>
                </c:pt>
                <c:pt idx="39">
                  <c:v>1008.0</c:v>
                </c:pt>
                <c:pt idx="40">
                  <c:v>161.0</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a:ln w="12700">
                    <a:solidFill>
                      <a:srgbClr val="4600A5"/>
                    </a:solidFill>
                    <a:prstDash val="solid"/>
                  </a:ln>
                </c14:spPr>
              </c14:invertSolidFillFmt>
            </c:ext>
          </c:extLst>
        </c:ser>
        <c:ser>
          <c:idx val="1"/>
          <c:order val="1"/>
          <c:tx>
            <c:v>Predicted</c:v>
          </c:tx>
          <c:spPr>
            <a:noFill/>
            <a:ln w="25400">
              <a:solidFill>
                <a:srgbClr val="000000"/>
              </a:solidFill>
              <a:prstDash val="sysDash"/>
            </a:ln>
          </c:spPr>
          <c:invertIfNegative val="1"/>
          <c:xVal>
            <c:numRef>
              <c:f>'Multiple Regression'!$E$4:$E$44</c:f>
              <c:numCache>
                <c:formatCode>0.0</c:formatCode>
                <c:ptCount val="41"/>
                <c:pt idx="0">
                  <c:v>0.8</c:v>
                </c:pt>
                <c:pt idx="1">
                  <c:v>712.5</c:v>
                </c:pt>
                <c:pt idx="2">
                  <c:v>429.4</c:v>
                </c:pt>
                <c:pt idx="3">
                  <c:v>18.4</c:v>
                </c:pt>
                <c:pt idx="4">
                  <c:v>31.1</c:v>
                </c:pt>
                <c:pt idx="5">
                  <c:v>12.7</c:v>
                </c:pt>
                <c:pt idx="6">
                  <c:v>74.1</c:v>
                </c:pt>
                <c:pt idx="7">
                  <c:v>44.8</c:v>
                </c:pt>
                <c:pt idx="8">
                  <c:v>29.0</c:v>
                </c:pt>
                <c:pt idx="9">
                  <c:v>5.2</c:v>
                </c:pt>
                <c:pt idx="10">
                  <c:v>40.9</c:v>
                </c:pt>
                <c:pt idx="11">
                  <c:v>13.5</c:v>
                </c:pt>
                <c:pt idx="12">
                  <c:v>15.5</c:v>
                </c:pt>
                <c:pt idx="13">
                  <c:v>154.1</c:v>
                </c:pt>
                <c:pt idx="14">
                  <c:v>9.1</c:v>
                </c:pt>
                <c:pt idx="15">
                  <c:v>605.3</c:v>
                </c:pt>
                <c:pt idx="16">
                  <c:v>379.4</c:v>
                </c:pt>
                <c:pt idx="17">
                  <c:v>2137.3</c:v>
                </c:pt>
                <c:pt idx="18">
                  <c:v>4.1</c:v>
                </c:pt>
                <c:pt idx="19">
                  <c:v>571.6</c:v>
                </c:pt>
                <c:pt idx="20">
                  <c:v>0.5</c:v>
                </c:pt>
                <c:pt idx="21">
                  <c:v>9.6</c:v>
                </c:pt>
                <c:pt idx="22">
                  <c:v>5.4</c:v>
                </c:pt>
                <c:pt idx="23">
                  <c:v>909.6</c:v>
                </c:pt>
                <c:pt idx="24">
                  <c:v>7.3</c:v>
                </c:pt>
                <c:pt idx="25">
                  <c:v>305.6</c:v>
                </c:pt>
                <c:pt idx="26">
                  <c:v>489.5</c:v>
                </c:pt>
                <c:pt idx="27">
                  <c:v>106.7</c:v>
                </c:pt>
                <c:pt idx="28">
                  <c:v>10.4</c:v>
                </c:pt>
                <c:pt idx="29">
                  <c:v>50.2</c:v>
                </c:pt>
                <c:pt idx="30">
                  <c:v>984.2</c:v>
                </c:pt>
                <c:pt idx="31">
                  <c:v>1735.3</c:v>
                </c:pt>
                <c:pt idx="32">
                  <c:v>60.9</c:v>
                </c:pt>
                <c:pt idx="33">
                  <c:v>365.2</c:v>
                </c:pt>
                <c:pt idx="34">
                  <c:v>35.2</c:v>
                </c:pt>
                <c:pt idx="35">
                  <c:v>76.4</c:v>
                </c:pt>
                <c:pt idx="36">
                  <c:v>121.2</c:v>
                </c:pt>
                <c:pt idx="37">
                  <c:v>55.4</c:v>
                </c:pt>
                <c:pt idx="38">
                  <c:v>19.7</c:v>
                </c:pt>
                <c:pt idx="39">
                  <c:v>380.7</c:v>
                </c:pt>
                <c:pt idx="40">
                  <c:v>217.3</c:v>
                </c:pt>
              </c:numCache>
            </c:numRef>
          </c:xVal>
          <c:yVal>
            <c:numRef>
              <c:f>'Multiple Regression'!$F$4:$F$44</c:f>
              <c:numCache>
                <c:formatCode>0.0</c:formatCode>
                <c:ptCount val="41"/>
                <c:pt idx="0">
                  <c:v>14.0</c:v>
                </c:pt>
                <c:pt idx="1">
                  <c:v>0.2</c:v>
                </c:pt>
                <c:pt idx="2">
                  <c:v>5.2</c:v>
                </c:pt>
                <c:pt idx="3">
                  <c:v>77.4</c:v>
                </c:pt>
                <c:pt idx="4">
                  <c:v>201.6</c:v>
                </c:pt>
                <c:pt idx="5">
                  <c:v>40.6</c:v>
                </c:pt>
                <c:pt idx="6">
                  <c:v>14.5</c:v>
                </c:pt>
                <c:pt idx="7">
                  <c:v>31.1</c:v>
                </c:pt>
                <c:pt idx="8">
                  <c:v>12.3</c:v>
                </c:pt>
                <c:pt idx="9">
                  <c:v>143.5</c:v>
                </c:pt>
                <c:pt idx="10">
                  <c:v>246.8</c:v>
                </c:pt>
                <c:pt idx="11">
                  <c:v>177.4</c:v>
                </c:pt>
                <c:pt idx="12">
                  <c:v>3.4</c:v>
                </c:pt>
                <c:pt idx="13">
                  <c:v>13.1</c:v>
                </c:pt>
                <c:pt idx="14">
                  <c:v>37.1</c:v>
                </c:pt>
                <c:pt idx="15">
                  <c:v>22.4</c:v>
                </c:pt>
                <c:pt idx="16">
                  <c:v>4.8</c:v>
                </c:pt>
                <c:pt idx="17">
                  <c:v>38.2</c:v>
                </c:pt>
                <c:pt idx="18">
                  <c:v>18.1</c:v>
                </c:pt>
                <c:pt idx="19">
                  <c:v>29.0</c:v>
                </c:pt>
                <c:pt idx="20">
                  <c:v>9.0</c:v>
                </c:pt>
                <c:pt idx="21">
                  <c:v>85.5</c:v>
                </c:pt>
                <c:pt idx="22">
                  <c:v>8.5</c:v>
                </c:pt>
                <c:pt idx="23">
                  <c:v>2.1</c:v>
                </c:pt>
                <c:pt idx="24">
                  <c:v>85.5</c:v>
                </c:pt>
                <c:pt idx="25">
                  <c:v>57.1</c:v>
                </c:pt>
                <c:pt idx="26">
                  <c:v>28.1</c:v>
                </c:pt>
                <c:pt idx="27">
                  <c:v>23.8</c:v>
                </c:pt>
                <c:pt idx="28">
                  <c:v>6.5</c:v>
                </c:pt>
                <c:pt idx="29">
                  <c:v>62.9</c:v>
                </c:pt>
                <c:pt idx="30">
                  <c:v>188.7</c:v>
                </c:pt>
                <c:pt idx="31">
                  <c:v>0.6</c:v>
                </c:pt>
                <c:pt idx="32">
                  <c:v>9.7</c:v>
                </c:pt>
                <c:pt idx="33">
                  <c:v>82.3</c:v>
                </c:pt>
                <c:pt idx="34">
                  <c:v>51.5</c:v>
                </c:pt>
                <c:pt idx="35">
                  <c:v>36.8</c:v>
                </c:pt>
                <c:pt idx="36">
                  <c:v>258.1</c:v>
                </c:pt>
                <c:pt idx="37">
                  <c:v>66.1</c:v>
                </c:pt>
                <c:pt idx="38">
                  <c:v>221.0</c:v>
                </c:pt>
                <c:pt idx="39">
                  <c:v>1.6</c:v>
                </c:pt>
                <c:pt idx="40">
                  <c:v>235.5</c:v>
                </c:pt>
              </c:numCache>
            </c:numRef>
          </c:yVal>
          <c:bubbleSize>
            <c:numRef>
              <c:f>'Multiple Regression'!$I$4:$I$44</c:f>
              <c:numCache>
                <c:formatCode>0.0</c:formatCode>
                <c:ptCount val="41"/>
                <c:pt idx="0">
                  <c:v>272.0000000000001</c:v>
                </c:pt>
                <c:pt idx="1">
                  <c:v>272.0000000000001</c:v>
                </c:pt>
                <c:pt idx="2">
                  <c:v>272.0000000000001</c:v>
                </c:pt>
                <c:pt idx="3">
                  <c:v>272.0000000000001</c:v>
                </c:pt>
                <c:pt idx="4">
                  <c:v>272.0000000000001</c:v>
                </c:pt>
                <c:pt idx="5">
                  <c:v>272.0000000000001</c:v>
                </c:pt>
                <c:pt idx="6">
                  <c:v>272.0000000000001</c:v>
                </c:pt>
                <c:pt idx="7">
                  <c:v>272.0000000000001</c:v>
                </c:pt>
                <c:pt idx="8">
                  <c:v>272.0000000000001</c:v>
                </c:pt>
                <c:pt idx="9">
                  <c:v>272.0000000000001</c:v>
                </c:pt>
                <c:pt idx="10">
                  <c:v>272.0000000000001</c:v>
                </c:pt>
                <c:pt idx="11">
                  <c:v>272.0000000000001</c:v>
                </c:pt>
                <c:pt idx="12">
                  <c:v>272.0000000000001</c:v>
                </c:pt>
                <c:pt idx="13">
                  <c:v>272.0000000000001</c:v>
                </c:pt>
                <c:pt idx="14">
                  <c:v>272.0000000000001</c:v>
                </c:pt>
                <c:pt idx="15">
                  <c:v>272.0000000000001</c:v>
                </c:pt>
                <c:pt idx="16">
                  <c:v>272.0000000000001</c:v>
                </c:pt>
                <c:pt idx="17">
                  <c:v>272.0000000000001</c:v>
                </c:pt>
                <c:pt idx="18">
                  <c:v>272.0000000000001</c:v>
                </c:pt>
                <c:pt idx="19">
                  <c:v>272.0000000000001</c:v>
                </c:pt>
                <c:pt idx="20">
                  <c:v>272.0000000000001</c:v>
                </c:pt>
                <c:pt idx="21">
                  <c:v>272.0000000000001</c:v>
                </c:pt>
                <c:pt idx="22">
                  <c:v>272.0000000000001</c:v>
                </c:pt>
                <c:pt idx="23">
                  <c:v>272.0000000000001</c:v>
                </c:pt>
                <c:pt idx="24">
                  <c:v>272.0000000000001</c:v>
                </c:pt>
                <c:pt idx="25">
                  <c:v>272.0000000000001</c:v>
                </c:pt>
                <c:pt idx="26">
                  <c:v>272.0000000000001</c:v>
                </c:pt>
                <c:pt idx="27">
                  <c:v>272.0000000000001</c:v>
                </c:pt>
                <c:pt idx="28">
                  <c:v>272.0000000000001</c:v>
                </c:pt>
                <c:pt idx="29">
                  <c:v>272.0000000000001</c:v>
                </c:pt>
                <c:pt idx="30">
                  <c:v>272.0000000000001</c:v>
                </c:pt>
                <c:pt idx="31">
                  <c:v>272.0000000000001</c:v>
                </c:pt>
                <c:pt idx="32">
                  <c:v>272.0000000000001</c:v>
                </c:pt>
                <c:pt idx="33">
                  <c:v>272.0000000000001</c:v>
                </c:pt>
                <c:pt idx="34">
                  <c:v>272.0000000000001</c:v>
                </c:pt>
                <c:pt idx="35">
                  <c:v>272.0000000000001</c:v>
                </c:pt>
                <c:pt idx="36">
                  <c:v>272.0000000000001</c:v>
                </c:pt>
                <c:pt idx="37">
                  <c:v>272.0000000000001</c:v>
                </c:pt>
                <c:pt idx="38">
                  <c:v>272.0000000000001</c:v>
                </c:pt>
                <c:pt idx="39">
                  <c:v>272.0000000000001</c:v>
                </c:pt>
                <c:pt idx="40">
                  <c:v>272.0000000000001</c:v>
                </c:pt>
              </c:numCache>
            </c:numRef>
          </c:bubbleSize>
          <c:bubble3D val="0"/>
        </c:ser>
        <c:dLbls>
          <c:showLegendKey val="0"/>
          <c:showVal val="0"/>
          <c:showCatName val="0"/>
          <c:showSerName val="0"/>
          <c:showPercent val="0"/>
          <c:showBubbleSize val="0"/>
        </c:dLbls>
        <c:bubbleScale val="50"/>
        <c:showNegBubbles val="0"/>
        <c:axId val="2120356264"/>
        <c:axId val="2120363192"/>
      </c:bubbleChart>
      <c:valAx>
        <c:axId val="2120356264"/>
        <c:scaling>
          <c:logBase val="10.0"/>
          <c:orientation val="minMax"/>
          <c:max val="10000.0"/>
        </c:scaling>
        <c:delete val="0"/>
        <c:axPos val="b"/>
        <c:title>
          <c:tx>
            <c:rich>
              <a:bodyPr/>
              <a:lstStyle/>
              <a:p>
                <a:pPr>
                  <a:defRPr sz="1800" b="1" i="0" u="none" strike="noStrike" baseline="0">
                    <a:solidFill>
                      <a:srgbClr val="000000"/>
                    </a:solidFill>
                    <a:latin typeface="Arial"/>
                    <a:ea typeface="Arial"/>
                    <a:cs typeface="Arial"/>
                  </a:defRPr>
                </a:pPr>
                <a:r>
                  <a:rPr lang="en-US" sz="1800" b="1" i="0" u="none" strike="noStrike" baseline="0">
                    <a:solidFill>
                      <a:srgbClr val="000000"/>
                    </a:solidFill>
                    <a:latin typeface="Arial"/>
                    <a:ea typeface="Arial"/>
                    <a:cs typeface="Arial"/>
                  </a:rPr>
                  <a:t>Area (km</a:t>
                </a:r>
                <a:r>
                  <a:rPr lang="en-US" sz="1800" b="1" i="0" u="none" strike="noStrike" baseline="30000">
                    <a:solidFill>
                      <a:srgbClr val="000000"/>
                    </a:solidFill>
                    <a:latin typeface="Arial"/>
                    <a:ea typeface="Arial"/>
                    <a:cs typeface="Arial"/>
                  </a:rPr>
                  <a:t>2</a:t>
                </a:r>
                <a:r>
                  <a:rPr lang="en-US" sz="1800" b="1" i="0" u="none" strike="noStrike" baseline="0">
                    <a:solidFill>
                      <a:srgbClr val="000000"/>
                    </a:solidFill>
                    <a:latin typeface="Calibri"/>
                    <a:ea typeface="Calibri"/>
                    <a:cs typeface="Calibri"/>
                  </a:rPr>
                  <a:t>)</a:t>
                </a:r>
              </a:p>
            </c:rich>
          </c:tx>
          <c:layout>
            <c:manualLayout>
              <c:xMode val="edge"/>
              <c:yMode val="edge"/>
              <c:x val="0.454693100306082"/>
              <c:y val="0.938295266703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0363192"/>
        <c:crossesAt val="0.1"/>
        <c:crossBetween val="midCat"/>
      </c:valAx>
      <c:valAx>
        <c:axId val="2120363192"/>
        <c:scaling>
          <c:logBase val="10.0"/>
          <c:orientation val="minMax"/>
          <c:max val="1000.0000000003"/>
          <c:min val="0.1"/>
        </c:scaling>
        <c:delete val="0"/>
        <c:axPos val="l"/>
        <c:title>
          <c:tx>
            <c:rich>
              <a:bodyPr/>
              <a:lstStyle/>
              <a:p>
                <a:pPr>
                  <a:defRPr sz="1800" b="1" i="0" u="none" strike="noStrike" baseline="0">
                    <a:solidFill>
                      <a:srgbClr val="000000"/>
                    </a:solidFill>
                    <a:latin typeface="Arial"/>
                    <a:ea typeface="Arial"/>
                    <a:cs typeface="Arial"/>
                  </a:defRPr>
                </a:pPr>
                <a:r>
                  <a:rPr lang="en-US"/>
                  <a:t>Distance (km)</a:t>
                </a:r>
              </a:p>
            </c:rich>
          </c:tx>
          <c:layout>
            <c:manualLayout>
              <c:xMode val="edge"/>
              <c:yMode val="edge"/>
              <c:x val="0.00525624431654949"/>
              <c:y val="0.33860101128394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120356264"/>
        <c:crossesAt val="0.1"/>
        <c:crossBetween val="midCat"/>
      </c:valAx>
      <c:spPr>
        <a:solidFill>
          <a:srgbClr val="FFFFFF"/>
        </a:solidFill>
        <a:ln w="12700">
          <a:solidFill>
            <a:srgbClr val="4600A5"/>
          </a:solidFill>
          <a:prstDash val="solid"/>
        </a:ln>
      </c:spPr>
    </c:plotArea>
    <c:plotVisOnly val="1"/>
    <c:dispBlanksAs val="gap"/>
    <c:showDLblsOverMax val="0"/>
  </c:chart>
  <c:spPr>
    <a:solidFill>
      <a:srgbClr val="CC99FF"/>
    </a:solidFill>
    <a:ln w="12700">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Scroll" dx="16" fmlaLink="$Q$3" horiz="1" max="1000" page="10" val="500"/>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Scroll" dx="16" fmlaLink="$B$7" horiz="1" max="500" page="10" val="371"/>
</file>

<file path=xl/ctrlProps/ctrlProp14.xml><?xml version="1.0" encoding="utf-8"?>
<formControlPr xmlns="http://schemas.microsoft.com/office/spreadsheetml/2009/9/main" objectType="Scroll" dx="16" fmlaLink="$B$8" horiz="1" max="500" page="10" val="161"/>
</file>

<file path=xl/ctrlProps/ctrlProp15.xml><?xml version="1.0" encoding="utf-8"?>
<formControlPr xmlns="http://schemas.microsoft.com/office/spreadsheetml/2009/9/main" objectType="Scroll" dx="16" fmlaLink="$B$9" horiz="1" max="500" page="10" val="4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Scroll" dx="16" fmlaLink="$Q$3" horiz="1" max="10000" page="100" val="10000"/>
</file>

<file path=xl/ctrlProps/ctrlProp4.xml><?xml version="1.0" encoding="utf-8"?>
<formControlPr xmlns="http://schemas.microsoft.com/office/spreadsheetml/2009/9/main" objectType="Scroll" dx="16" fmlaLink="$Q$4" horiz="1" max="1000" page="100" val="0"/>
</file>

<file path=xl/ctrlProps/ctrlProp5.xml><?xml version="1.0" encoding="utf-8"?>
<formControlPr xmlns="http://schemas.microsoft.com/office/spreadsheetml/2009/9/main" objectType="Scroll" dx="16" fmlaLink="$AI$4" horiz="1" max="1000" page="10" val="500"/>
</file>

<file path=xl/ctrlProps/ctrlProp6.xml><?xml version="1.0" encoding="utf-8"?>
<formControlPr xmlns="http://schemas.microsoft.com/office/spreadsheetml/2009/9/main" objectType="Scroll" dx="16" fmlaLink="$AI$3" horiz="1" max="1000" page="100" val="35"/>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Scroll" dx="16" fmlaLink="$Q$4" horiz="1" max="1000" page="10" val="500"/>
</file>

<file path=xl/ctrlProps/ctrlProp9.xml><?xml version="1.0" encoding="utf-8"?>
<formControlPr xmlns="http://schemas.microsoft.com/office/spreadsheetml/2009/9/main" objectType="Scroll" dx="16" fmlaLink="$Q$2" horiz="1" max="1000" page="100" val="272"/>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 Id="rId3"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 Id="rId3"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12700</xdr:rowOff>
    </xdr:from>
    <xdr:to>
      <xdr:col>7</xdr:col>
      <xdr:colOff>0</xdr:colOff>
      <xdr:row>24</xdr:row>
      <xdr:rowOff>88900</xdr:rowOff>
    </xdr:to>
    <xdr:graphicFrame macro="">
      <xdr:nvGraphicFramePr>
        <xdr:cNvPr id="1446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7</xdr:col>
          <xdr:colOff>114300</xdr:colOff>
          <xdr:row>0</xdr:row>
          <xdr:rowOff>25400</xdr:rowOff>
        </xdr:from>
        <xdr:to>
          <xdr:col>8</xdr:col>
          <xdr:colOff>444500</xdr:colOff>
          <xdr:row>1</xdr:row>
          <xdr:rowOff>0</xdr:rowOff>
        </xdr:to>
        <xdr:sp macro="" textlink="">
          <xdr:nvSpPr>
            <xdr:cNvPr id="14351" name="Button 15" hidden="1">
              <a:extLst>
                <a:ext uri="{63B3BB69-23CF-44E3-9099-C40C66FF867C}">
                  <a14:compatExt spid="_x0000_s1435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ea typeface="Arial"/>
                  <a:cs typeface="Arial"/>
                </a:rPr>
                <a:t>Reference</a:t>
              </a:r>
            </a:p>
          </xdr:txBody>
        </xdr:sp>
        <xdr:clientData fPrintsWithSheet="0"/>
      </xdr:twoCellAnchor>
    </mc:Choice>
    <mc:Fallback/>
  </mc:AlternateContent>
  <xdr:twoCellAnchor>
    <xdr:from>
      <xdr:col>7</xdr:col>
      <xdr:colOff>0</xdr:colOff>
      <xdr:row>5</xdr:row>
      <xdr:rowOff>25400</xdr:rowOff>
    </xdr:from>
    <xdr:to>
      <xdr:col>7</xdr:col>
      <xdr:colOff>0</xdr:colOff>
      <xdr:row>24</xdr:row>
      <xdr:rowOff>101600</xdr:rowOff>
    </xdr:to>
    <xdr:graphicFrame macro="">
      <xdr:nvGraphicFramePr>
        <xdr:cNvPr id="1446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xdr:row>
      <xdr:rowOff>279400</xdr:rowOff>
    </xdr:from>
    <xdr:to>
      <xdr:col>7</xdr:col>
      <xdr:colOff>0</xdr:colOff>
      <xdr:row>24</xdr:row>
      <xdr:rowOff>63500</xdr:rowOff>
    </xdr:to>
    <xdr:graphicFrame macro="">
      <xdr:nvGraphicFramePr>
        <xdr:cNvPr id="1446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12700</xdr:colOff>
      <xdr:row>5</xdr:row>
      <xdr:rowOff>12700</xdr:rowOff>
    </xdr:from>
    <xdr:to>
      <xdr:col>22</xdr:col>
      <xdr:colOff>317500</xdr:colOff>
      <xdr:row>24</xdr:row>
      <xdr:rowOff>88900</xdr:rowOff>
    </xdr:to>
    <xdr:graphicFrame macro="">
      <xdr:nvGraphicFramePr>
        <xdr:cNvPr id="60723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7</xdr:col>
          <xdr:colOff>76200</xdr:colOff>
          <xdr:row>0</xdr:row>
          <xdr:rowOff>25400</xdr:rowOff>
        </xdr:from>
        <xdr:to>
          <xdr:col>7</xdr:col>
          <xdr:colOff>1079500</xdr:colOff>
          <xdr:row>0</xdr:row>
          <xdr:rowOff>355600</xdr:rowOff>
        </xdr:to>
        <xdr:sp macro="" textlink="">
          <xdr:nvSpPr>
            <xdr:cNvPr id="607234" name="Button 2" hidden="1">
              <a:extLst>
                <a:ext uri="{63B3BB69-23CF-44E3-9099-C40C66FF867C}">
                  <a14:compatExt spid="_x0000_s60723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ea typeface="Arial"/>
                  <a:cs typeface="Arial"/>
                </a:rPr>
                <a:t>Reference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xdr:row>
          <xdr:rowOff>330200</xdr:rowOff>
        </xdr:from>
        <xdr:to>
          <xdr:col>18</xdr:col>
          <xdr:colOff>622300</xdr:colOff>
          <xdr:row>2</xdr:row>
          <xdr:rowOff>520700</xdr:rowOff>
        </xdr:to>
        <xdr:sp macro="" textlink="">
          <xdr:nvSpPr>
            <xdr:cNvPr id="607235" name="Scroll Bar 3" hidden="1">
              <a:extLst>
                <a:ext uri="{63B3BB69-23CF-44E3-9099-C40C66FF867C}">
                  <a14:compatExt spid="_x0000_s607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xdr:row>
          <xdr:rowOff>63500</xdr:rowOff>
        </xdr:from>
        <xdr:to>
          <xdr:col>18</xdr:col>
          <xdr:colOff>660400</xdr:colOff>
          <xdr:row>3</xdr:row>
          <xdr:rowOff>254000</xdr:rowOff>
        </xdr:to>
        <xdr:sp macro="" textlink="">
          <xdr:nvSpPr>
            <xdr:cNvPr id="607236" name="Scroll Bar 4" hidden="1">
              <a:extLst>
                <a:ext uri="{63B3BB69-23CF-44E3-9099-C40C66FF867C}">
                  <a14:compatExt spid="_x0000_s607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xdr:row>
          <xdr:rowOff>50800</xdr:rowOff>
        </xdr:from>
        <xdr:to>
          <xdr:col>37</xdr:col>
          <xdr:colOff>25400</xdr:colOff>
          <xdr:row>3</xdr:row>
          <xdr:rowOff>241300</xdr:rowOff>
        </xdr:to>
        <xdr:sp macro="" textlink="">
          <xdr:nvSpPr>
            <xdr:cNvPr id="607237" name="Scroll Bar 5" hidden="1">
              <a:extLst>
                <a:ext uri="{63B3BB69-23CF-44E3-9099-C40C66FF867C}">
                  <a14:compatExt spid="_x0000_s607237"/>
                </a:ext>
              </a:extLst>
            </xdr:cNvPr>
            <xdr:cNvSpPr/>
          </xdr:nvSpPr>
          <xdr:spPr>
            <a:xfrm>
              <a:off x="0" y="0"/>
              <a:ext cx="0" cy="0"/>
            </a:xfrm>
            <a:prstGeom prst="rect">
              <a:avLst/>
            </a:prstGeom>
          </xdr:spPr>
        </xdr:sp>
        <xdr:clientData/>
      </xdr:twoCellAnchor>
    </mc:Choice>
    <mc:Fallback/>
  </mc:AlternateContent>
  <xdr:twoCellAnchor>
    <xdr:from>
      <xdr:col>28</xdr:col>
      <xdr:colOff>647700</xdr:colOff>
      <xdr:row>5</xdr:row>
      <xdr:rowOff>25400</xdr:rowOff>
    </xdr:from>
    <xdr:to>
      <xdr:col>41</xdr:col>
      <xdr:colOff>241300</xdr:colOff>
      <xdr:row>24</xdr:row>
      <xdr:rowOff>101600</xdr:rowOff>
    </xdr:to>
    <xdr:graphicFrame macro="">
      <xdr:nvGraphicFramePr>
        <xdr:cNvPr id="60723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34</xdr:col>
          <xdr:colOff>25400</xdr:colOff>
          <xdr:row>2</xdr:row>
          <xdr:rowOff>368300</xdr:rowOff>
        </xdr:from>
        <xdr:to>
          <xdr:col>37</xdr:col>
          <xdr:colOff>12700</xdr:colOff>
          <xdr:row>2</xdr:row>
          <xdr:rowOff>558800</xdr:rowOff>
        </xdr:to>
        <xdr:sp macro="" textlink="">
          <xdr:nvSpPr>
            <xdr:cNvPr id="607239" name="Scroll Bar 7" hidden="1">
              <a:extLst>
                <a:ext uri="{63B3BB69-23CF-44E3-9099-C40C66FF867C}">
                  <a14:compatExt spid="_x0000_s607239"/>
                </a:ext>
              </a:extLst>
            </xdr:cNvPr>
            <xdr:cNvSpPr/>
          </xdr:nvSpPr>
          <xdr:spPr>
            <a:xfrm>
              <a:off x="0" y="0"/>
              <a:ext cx="0" cy="0"/>
            </a:xfrm>
            <a:prstGeom prst="rect">
              <a:avLst/>
            </a:prstGeom>
          </xdr:spPr>
        </xdr:sp>
        <xdr:clientData/>
      </xdr:twoCellAnchor>
    </mc:Choice>
    <mc:Fallback/>
  </mc:AlternateContent>
  <xdr:twoCellAnchor>
    <xdr:from>
      <xdr:col>43</xdr:col>
      <xdr:colOff>0</xdr:colOff>
      <xdr:row>4</xdr:row>
      <xdr:rowOff>279400</xdr:rowOff>
    </xdr:from>
    <xdr:to>
      <xdr:col>43</xdr:col>
      <xdr:colOff>0</xdr:colOff>
      <xdr:row>24</xdr:row>
      <xdr:rowOff>63500</xdr:rowOff>
    </xdr:to>
    <xdr:graphicFrame macro="">
      <xdr:nvGraphicFramePr>
        <xdr:cNvPr id="60724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5</xdr:row>
      <xdr:rowOff>12700</xdr:rowOff>
    </xdr:from>
    <xdr:to>
      <xdr:col>8</xdr:col>
      <xdr:colOff>0</xdr:colOff>
      <xdr:row>24</xdr:row>
      <xdr:rowOff>88900</xdr:rowOff>
    </xdr:to>
    <xdr:graphicFrame macro="">
      <xdr:nvGraphicFramePr>
        <xdr:cNvPr id="61030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7</xdr:col>
          <xdr:colOff>76200</xdr:colOff>
          <xdr:row>0</xdr:row>
          <xdr:rowOff>25400</xdr:rowOff>
        </xdr:from>
        <xdr:to>
          <xdr:col>7</xdr:col>
          <xdr:colOff>1079500</xdr:colOff>
          <xdr:row>0</xdr:row>
          <xdr:rowOff>355600</xdr:rowOff>
        </xdr:to>
        <xdr:sp macro="" textlink="">
          <xdr:nvSpPr>
            <xdr:cNvPr id="610306" name="Button 2" hidden="1">
              <a:extLst>
                <a:ext uri="{63B3BB69-23CF-44E3-9099-C40C66FF867C}">
                  <a14:compatExt spid="_x0000_s610306"/>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ea typeface="Arial"/>
                  <a:cs typeface="Arial"/>
                </a:rPr>
                <a:t>Reference</a:t>
              </a:r>
            </a:p>
          </xdr:txBody>
        </xdr:sp>
        <xdr:clientData fPrintsWithSheet="0"/>
      </xdr:twoCellAnchor>
    </mc:Choice>
    <mc:Fallback/>
  </mc:AlternateContent>
  <xdr:twoCellAnchor>
    <xdr:from>
      <xdr:col>8</xdr:col>
      <xdr:colOff>0</xdr:colOff>
      <xdr:row>5</xdr:row>
      <xdr:rowOff>25400</xdr:rowOff>
    </xdr:from>
    <xdr:to>
      <xdr:col>8</xdr:col>
      <xdr:colOff>0</xdr:colOff>
      <xdr:row>24</xdr:row>
      <xdr:rowOff>101600</xdr:rowOff>
    </xdr:to>
    <xdr:graphicFrame macro="">
      <xdr:nvGraphicFramePr>
        <xdr:cNvPr id="61031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16</xdr:col>
          <xdr:colOff>25400</xdr:colOff>
          <xdr:row>3</xdr:row>
          <xdr:rowOff>50800</xdr:rowOff>
        </xdr:from>
        <xdr:to>
          <xdr:col>19</xdr:col>
          <xdr:colOff>38100</xdr:colOff>
          <xdr:row>3</xdr:row>
          <xdr:rowOff>241300</xdr:rowOff>
        </xdr:to>
        <xdr:sp macro="" textlink="">
          <xdr:nvSpPr>
            <xdr:cNvPr id="610312" name="Scroll Bar 8" hidden="1">
              <a:extLst>
                <a:ext uri="{63B3BB69-23CF-44E3-9099-C40C66FF867C}">
                  <a14:compatExt spid="_x0000_s610312"/>
                </a:ext>
              </a:extLst>
            </xdr:cNvPr>
            <xdr:cNvSpPr/>
          </xdr:nvSpPr>
          <xdr:spPr>
            <a:xfrm>
              <a:off x="0" y="0"/>
              <a:ext cx="0" cy="0"/>
            </a:xfrm>
            <a:prstGeom prst="rect">
              <a:avLst/>
            </a:prstGeom>
          </xdr:spPr>
        </xdr:sp>
        <xdr:clientData/>
      </xdr:twoCellAnchor>
    </mc:Choice>
    <mc:Fallback/>
  </mc:AlternateContent>
  <xdr:twoCellAnchor>
    <xdr:from>
      <xdr:col>11</xdr:col>
      <xdr:colOff>12700</xdr:colOff>
      <xdr:row>4</xdr:row>
      <xdr:rowOff>279400</xdr:rowOff>
    </xdr:from>
    <xdr:to>
      <xdr:col>24</xdr:col>
      <xdr:colOff>50800</xdr:colOff>
      <xdr:row>24</xdr:row>
      <xdr:rowOff>63500</xdr:rowOff>
    </xdr:to>
    <xdr:graphicFrame macro="">
      <xdr:nvGraphicFramePr>
        <xdr:cNvPr id="61031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16</xdr:col>
          <xdr:colOff>25400</xdr:colOff>
          <xdr:row>1</xdr:row>
          <xdr:rowOff>88900</xdr:rowOff>
        </xdr:from>
        <xdr:to>
          <xdr:col>18</xdr:col>
          <xdr:colOff>647700</xdr:colOff>
          <xdr:row>1</xdr:row>
          <xdr:rowOff>279400</xdr:rowOff>
        </xdr:to>
        <xdr:sp macro="" textlink="">
          <xdr:nvSpPr>
            <xdr:cNvPr id="610314" name="Scroll Bar 10" hidden="1">
              <a:extLst>
                <a:ext uri="{63B3BB69-23CF-44E3-9099-C40C66FF867C}">
                  <a14:compatExt spid="_x0000_s610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xdr:row>
          <xdr:rowOff>266700</xdr:rowOff>
        </xdr:from>
        <xdr:to>
          <xdr:col>18</xdr:col>
          <xdr:colOff>647700</xdr:colOff>
          <xdr:row>2</xdr:row>
          <xdr:rowOff>457200</xdr:rowOff>
        </xdr:to>
        <xdr:sp macro="" textlink="">
          <xdr:nvSpPr>
            <xdr:cNvPr id="610315" name="Scroll Bar 11" hidden="1">
              <a:extLst>
                <a:ext uri="{63B3BB69-23CF-44E3-9099-C40C66FF867C}">
                  <a14:compatExt spid="_x0000_s61031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0</xdr:colOff>
      <xdr:row>9</xdr:row>
      <xdr:rowOff>165100</xdr:rowOff>
    </xdr:from>
    <xdr:to>
      <xdr:col>9</xdr:col>
      <xdr:colOff>1130300</xdr:colOff>
      <xdr:row>32</xdr:row>
      <xdr:rowOff>0</xdr:rowOff>
    </xdr:to>
    <xdr:graphicFrame macro="">
      <xdr:nvGraphicFramePr>
        <xdr:cNvPr id="109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3</xdr:col>
          <xdr:colOff>114300</xdr:colOff>
          <xdr:row>10</xdr:row>
          <xdr:rowOff>38100</xdr:rowOff>
        </xdr:from>
        <xdr:to>
          <xdr:col>3</xdr:col>
          <xdr:colOff>901700</xdr:colOff>
          <xdr:row>12</xdr:row>
          <xdr:rowOff>76200</xdr:rowOff>
        </xdr:to>
        <xdr:sp macro="" textlink="">
          <xdr:nvSpPr>
            <xdr:cNvPr id="1034" name="Button 10" hidden="1">
              <a:extLst>
                <a:ext uri="{63B3BB69-23CF-44E3-9099-C40C66FF867C}">
                  <a14:compatExt spid="_x0000_s1034"/>
                </a:ext>
              </a:extLst>
            </xdr:cNvPr>
            <xdr:cNvSpPr/>
          </xdr:nvSpPr>
          <xdr:spPr>
            <a:xfrm>
              <a:off x="0" y="0"/>
              <a:ext cx="0" cy="0"/>
            </a:xfrm>
            <a:prstGeom prst="rect">
              <a:avLst/>
            </a:prstGeom>
          </xdr:spPr>
          <xdr:txBody>
            <a:bodyPr vertOverflow="clip" wrap="square" lIns="45720" tIns="36576" rIns="45720" bIns="36576" anchor="ctr" upright="1"/>
            <a:lstStyle/>
            <a:p>
              <a:pPr algn="ctr" rtl="0">
                <a:defRPr sz="1000"/>
              </a:pPr>
              <a:r>
                <a:rPr lang="en-US" sz="2600" b="1" i="0" u="none" strike="noStrike" baseline="0">
                  <a:solidFill>
                    <a:srgbClr val="000000"/>
                  </a:solidFill>
                  <a:latin typeface="Arial"/>
                  <a:ea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723900</xdr:colOff>
          <xdr:row>4</xdr:row>
          <xdr:rowOff>190500</xdr:rowOff>
        </xdr:from>
        <xdr:to>
          <xdr:col>2</xdr:col>
          <xdr:colOff>12700</xdr:colOff>
          <xdr:row>5</xdr:row>
          <xdr:rowOff>190500</xdr:rowOff>
        </xdr:to>
        <xdr:sp macro="" textlink="">
          <xdr:nvSpPr>
            <xdr:cNvPr id="1035" name="Button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400" b="1" i="0" u="none" strike="noStrike" baseline="0">
                  <a:solidFill>
                    <a:srgbClr val="000000"/>
                  </a:solidFill>
                  <a:latin typeface="Arial"/>
                  <a:ea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6</xdr:row>
          <xdr:rowOff>0</xdr:rowOff>
        </xdr:from>
        <xdr:to>
          <xdr:col>2</xdr:col>
          <xdr:colOff>1168400</xdr:colOff>
          <xdr:row>6</xdr:row>
          <xdr:rowOff>190500</xdr:rowOff>
        </xdr:to>
        <xdr:sp macro="" textlink="">
          <xdr:nvSpPr>
            <xdr:cNvPr id="1046" name="Scroll Bar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7</xdr:row>
          <xdr:rowOff>25400</xdr:rowOff>
        </xdr:from>
        <xdr:to>
          <xdr:col>2</xdr:col>
          <xdr:colOff>1168400</xdr:colOff>
          <xdr:row>8</xdr:row>
          <xdr:rowOff>12700</xdr:rowOff>
        </xdr:to>
        <xdr:sp macro="" textlink="">
          <xdr:nvSpPr>
            <xdr:cNvPr id="1047" name="Scroll Bar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8</xdr:row>
          <xdr:rowOff>38100</xdr:rowOff>
        </xdr:from>
        <xdr:to>
          <xdr:col>2</xdr:col>
          <xdr:colOff>1181100</xdr:colOff>
          <xdr:row>9</xdr:row>
          <xdr:rowOff>12700</xdr:rowOff>
        </xdr:to>
        <xdr:sp macro="" textlink="">
          <xdr:nvSpPr>
            <xdr:cNvPr id="1048" name="Scroll Bar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4" Type="http://schemas.openxmlformats.org/officeDocument/2006/relationships/ctrlProp" Target="../ctrlProps/ctrlProp3.xml"/><Relationship Id="rId5" Type="http://schemas.openxmlformats.org/officeDocument/2006/relationships/ctrlProp" Target="../ctrlProps/ctrlProp4.xml"/><Relationship Id="rId6" Type="http://schemas.openxmlformats.org/officeDocument/2006/relationships/ctrlProp" Target="../ctrlProps/ctrlProp5.xml"/><Relationship Id="rId7" Type="http://schemas.openxmlformats.org/officeDocument/2006/relationships/ctrlProp" Target="../ctrlProps/ctrlProp6.xml"/><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7.xml"/><Relationship Id="rId4" Type="http://schemas.openxmlformats.org/officeDocument/2006/relationships/ctrlProp" Target="../ctrlProps/ctrlProp8.xml"/><Relationship Id="rId5" Type="http://schemas.openxmlformats.org/officeDocument/2006/relationships/ctrlProp" Target="../ctrlProps/ctrlProp9.xml"/><Relationship Id="rId6" Type="http://schemas.openxmlformats.org/officeDocument/2006/relationships/ctrlProp" Target="../ctrlProps/ctrlProp10.xml"/><Relationship Id="rId1" Type="http://schemas.openxmlformats.org/officeDocument/2006/relationships/drawing" Target="../drawings/drawing3.xml"/><Relationship Id="rId2"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1.xml"/><Relationship Id="rId4" Type="http://schemas.openxmlformats.org/officeDocument/2006/relationships/ctrlProp" Target="../ctrlProps/ctrlProp12.xml"/><Relationship Id="rId5" Type="http://schemas.openxmlformats.org/officeDocument/2006/relationships/ctrlProp" Target="../ctrlProps/ctrlProp13.xml"/><Relationship Id="rId6" Type="http://schemas.openxmlformats.org/officeDocument/2006/relationships/ctrlProp" Target="../ctrlProps/ctrlProp14.xml"/><Relationship Id="rId7" Type="http://schemas.openxmlformats.org/officeDocument/2006/relationships/ctrlProp" Target="../ctrlProps/ctrlProp15.xml"/><Relationship Id="rId1" Type="http://schemas.openxmlformats.org/officeDocument/2006/relationships/drawing" Target="../drawings/drawing4.xml"/><Relationship Id="rId2"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57"/>
  </sheetPr>
  <dimension ref="A1:H65"/>
  <sheetViews>
    <sheetView workbookViewId="0">
      <selection activeCell="I8" sqref="I8"/>
    </sheetView>
  </sheetViews>
  <sheetFormatPr baseColWidth="10" defaultColWidth="8.83203125" defaultRowHeight="12" x14ac:dyDescent="0"/>
  <cols>
    <col min="1" max="1" width="22.33203125" style="30" customWidth="1"/>
    <col min="2" max="2" width="15.33203125" style="30" customWidth="1"/>
    <col min="3" max="3" width="12.33203125" style="30" customWidth="1"/>
    <col min="4" max="4" width="16.33203125" style="30" customWidth="1"/>
    <col min="5" max="5" width="14.83203125" style="30" customWidth="1"/>
    <col min="6" max="6" width="24.33203125" style="30" customWidth="1"/>
    <col min="7" max="7" width="18.5" style="30" customWidth="1"/>
  </cols>
  <sheetData>
    <row r="1" spans="1:8" ht="28">
      <c r="A1" s="42" t="s">
        <v>44</v>
      </c>
      <c r="B1" s="42"/>
      <c r="C1" s="42"/>
    </row>
    <row r="2" spans="1:8" ht="29" thickBot="1">
      <c r="A2" s="42"/>
      <c r="B2" s="42"/>
      <c r="C2" s="42"/>
    </row>
    <row r="3" spans="1:8" s="48" customFormat="1" ht="50" customHeight="1" thickBot="1">
      <c r="A3" s="56" t="s">
        <v>101</v>
      </c>
      <c r="B3" s="57" t="s">
        <v>106</v>
      </c>
      <c r="C3" s="58" t="s">
        <v>103</v>
      </c>
      <c r="D3" s="59" t="s">
        <v>105</v>
      </c>
      <c r="E3" s="60" t="s">
        <v>107</v>
      </c>
      <c r="F3" s="61" t="s">
        <v>104</v>
      </c>
      <c r="G3" s="62" t="s">
        <v>47</v>
      </c>
    </row>
    <row r="4" spans="1:8" ht="23">
      <c r="A4" s="55" t="s">
        <v>40</v>
      </c>
      <c r="B4" s="75">
        <v>55.3</v>
      </c>
      <c r="C4" s="76">
        <v>1</v>
      </c>
      <c r="D4" s="63">
        <v>340</v>
      </c>
      <c r="E4" s="64">
        <v>0.8</v>
      </c>
      <c r="F4" s="65">
        <v>14</v>
      </c>
      <c r="G4" s="66">
        <v>75</v>
      </c>
      <c r="H4" s="83"/>
    </row>
    <row r="5" spans="1:8" ht="23">
      <c r="A5" s="53" t="s">
        <v>96</v>
      </c>
      <c r="B5" s="77">
        <v>53.3</v>
      </c>
      <c r="C5" s="78">
        <v>3</v>
      </c>
      <c r="D5" s="67">
        <v>127</v>
      </c>
      <c r="E5" s="68">
        <v>712.5</v>
      </c>
      <c r="F5" s="69">
        <v>0.2</v>
      </c>
      <c r="G5" s="70">
        <v>855</v>
      </c>
      <c r="H5" s="83"/>
    </row>
    <row r="6" spans="1:8" ht="23">
      <c r="A6" s="53" t="s">
        <v>92</v>
      </c>
      <c r="B6" s="77">
        <v>55.6</v>
      </c>
      <c r="C6" s="78">
        <v>4</v>
      </c>
      <c r="D6" s="67">
        <v>874</v>
      </c>
      <c r="E6" s="68">
        <v>429.4</v>
      </c>
      <c r="F6" s="69">
        <v>5.2</v>
      </c>
      <c r="G6" s="70">
        <v>577</v>
      </c>
      <c r="H6" s="83"/>
    </row>
    <row r="7" spans="1:8" ht="23">
      <c r="A7" s="53" t="s">
        <v>76</v>
      </c>
      <c r="B7" s="77">
        <v>57</v>
      </c>
      <c r="C7" s="78">
        <v>2</v>
      </c>
      <c r="D7" s="67">
        <v>384</v>
      </c>
      <c r="E7" s="68">
        <v>18.399999999999999</v>
      </c>
      <c r="F7" s="69">
        <v>77.400000000000006</v>
      </c>
      <c r="G7" s="70">
        <v>409</v>
      </c>
      <c r="H7" s="83"/>
    </row>
    <row r="8" spans="1:8" ht="23">
      <c r="A8" s="53" t="s">
        <v>79</v>
      </c>
      <c r="B8" s="77">
        <v>60.1</v>
      </c>
      <c r="C8" s="78">
        <v>1</v>
      </c>
      <c r="D8" s="67">
        <v>226</v>
      </c>
      <c r="E8" s="68">
        <v>31.1</v>
      </c>
      <c r="F8" s="69">
        <v>201.6</v>
      </c>
      <c r="G8" s="70">
        <v>177</v>
      </c>
      <c r="H8" s="83"/>
    </row>
    <row r="9" spans="1:8" ht="23">
      <c r="A9" s="53" t="s">
        <v>73</v>
      </c>
      <c r="B9" s="77">
        <v>57.1</v>
      </c>
      <c r="C9" s="78">
        <v>1</v>
      </c>
      <c r="D9" s="67">
        <v>210</v>
      </c>
      <c r="E9" s="68">
        <v>12.7</v>
      </c>
      <c r="F9" s="69">
        <v>40.6</v>
      </c>
      <c r="G9" s="70">
        <v>300</v>
      </c>
      <c r="H9" s="83"/>
    </row>
    <row r="10" spans="1:8" ht="23">
      <c r="A10" s="53" t="s">
        <v>85</v>
      </c>
      <c r="B10" s="77">
        <v>56.6</v>
      </c>
      <c r="C10" s="78">
        <v>3</v>
      </c>
      <c r="D10" s="67">
        <v>103</v>
      </c>
      <c r="E10" s="68">
        <v>74.099999999999994</v>
      </c>
      <c r="F10" s="69">
        <v>14.5</v>
      </c>
      <c r="G10" s="70">
        <v>443</v>
      </c>
      <c r="H10" s="83"/>
    </row>
    <row r="11" spans="1:8" ht="23">
      <c r="A11" s="53" t="s">
        <v>82</v>
      </c>
      <c r="B11" s="77">
        <v>56.1</v>
      </c>
      <c r="C11" s="78">
        <v>1</v>
      </c>
      <c r="D11" s="67">
        <v>143</v>
      </c>
      <c r="E11" s="68">
        <v>44.8</v>
      </c>
      <c r="F11" s="69">
        <v>31.1</v>
      </c>
      <c r="G11" s="70">
        <v>482</v>
      </c>
      <c r="H11" s="83"/>
    </row>
    <row r="12" spans="1:8" ht="23">
      <c r="A12" s="53" t="s">
        <v>78</v>
      </c>
      <c r="B12" s="77">
        <v>56.9</v>
      </c>
      <c r="C12" s="78">
        <v>1</v>
      </c>
      <c r="D12" s="67">
        <v>393</v>
      </c>
      <c r="E12" s="68">
        <v>29</v>
      </c>
      <c r="F12" s="69">
        <v>12.3</v>
      </c>
      <c r="G12" s="70">
        <v>453</v>
      </c>
      <c r="H12" s="83"/>
    </row>
    <row r="13" spans="1:8" ht="23">
      <c r="A13" s="53" t="s">
        <v>68</v>
      </c>
      <c r="B13" s="77">
        <v>59.5</v>
      </c>
      <c r="C13" s="78">
        <v>1</v>
      </c>
      <c r="D13" s="67">
        <v>217</v>
      </c>
      <c r="E13" s="68">
        <v>5.2</v>
      </c>
      <c r="F13" s="69">
        <v>143.5</v>
      </c>
      <c r="G13" s="70">
        <v>174</v>
      </c>
      <c r="H13" s="83"/>
    </row>
    <row r="14" spans="1:8" ht="23">
      <c r="A14" s="53" t="s">
        <v>81</v>
      </c>
      <c r="B14" s="77">
        <v>60.6</v>
      </c>
      <c r="C14" s="78">
        <v>2</v>
      </c>
      <c r="D14" s="67">
        <v>159</v>
      </c>
      <c r="E14" s="68">
        <v>40.9</v>
      </c>
      <c r="F14" s="69">
        <v>246.8</v>
      </c>
      <c r="G14" s="70">
        <v>189</v>
      </c>
      <c r="H14" s="83"/>
    </row>
    <row r="15" spans="1:8" ht="23">
      <c r="A15" s="53" t="s">
        <v>74</v>
      </c>
      <c r="B15" s="77">
        <v>60.1</v>
      </c>
      <c r="C15" s="78">
        <v>1</v>
      </c>
      <c r="D15" s="67">
        <v>418</v>
      </c>
      <c r="E15" s="68">
        <v>13.5</v>
      </c>
      <c r="F15" s="69">
        <v>177.4</v>
      </c>
      <c r="G15" s="70">
        <v>149</v>
      </c>
      <c r="H15" s="83"/>
    </row>
    <row r="16" spans="1:8" ht="23">
      <c r="A16" s="53" t="s">
        <v>75</v>
      </c>
      <c r="B16" s="77">
        <v>55.7</v>
      </c>
      <c r="C16" s="78">
        <v>1</v>
      </c>
      <c r="D16" s="67">
        <v>101</v>
      </c>
      <c r="E16" s="68">
        <v>15.5</v>
      </c>
      <c r="F16" s="69">
        <v>3.4</v>
      </c>
      <c r="G16" s="70">
        <v>401</v>
      </c>
      <c r="H16" s="83"/>
    </row>
    <row r="17" spans="1:8" ht="23">
      <c r="A17" s="53" t="s">
        <v>88</v>
      </c>
      <c r="B17" s="77">
        <v>58.9</v>
      </c>
      <c r="C17" s="78">
        <v>2</v>
      </c>
      <c r="D17" s="67">
        <v>477</v>
      </c>
      <c r="E17" s="68">
        <v>154.1</v>
      </c>
      <c r="F17" s="69">
        <v>13.1</v>
      </c>
      <c r="G17" s="70">
        <v>354</v>
      </c>
      <c r="H17" s="83"/>
    </row>
    <row r="18" spans="1:8" ht="23">
      <c r="A18" s="53" t="s">
        <v>70</v>
      </c>
      <c r="B18" s="77">
        <v>56.3</v>
      </c>
      <c r="C18" s="78">
        <v>1</v>
      </c>
      <c r="D18" s="67">
        <v>101</v>
      </c>
      <c r="E18" s="68">
        <v>9.1</v>
      </c>
      <c r="F18" s="69">
        <v>37.1</v>
      </c>
      <c r="G18" s="70">
        <v>388</v>
      </c>
      <c r="H18" s="83"/>
    </row>
    <row r="19" spans="1:8" ht="23">
      <c r="A19" s="53" t="s">
        <v>95</v>
      </c>
      <c r="B19" s="77">
        <v>55.8</v>
      </c>
      <c r="C19" s="78">
        <v>3</v>
      </c>
      <c r="D19" s="67">
        <v>490</v>
      </c>
      <c r="E19" s="68">
        <v>605.29999999999995</v>
      </c>
      <c r="F19" s="69">
        <v>22.4</v>
      </c>
      <c r="G19" s="70">
        <v>581</v>
      </c>
      <c r="H19" s="83"/>
    </row>
    <row r="20" spans="1:8" ht="23">
      <c r="A20" s="53" t="s">
        <v>90</v>
      </c>
      <c r="B20" s="77">
        <v>56</v>
      </c>
      <c r="C20" s="78">
        <v>3</v>
      </c>
      <c r="D20" s="67">
        <v>784</v>
      </c>
      <c r="E20" s="68">
        <v>379.4</v>
      </c>
      <c r="F20" s="69">
        <v>4.8</v>
      </c>
      <c r="G20" s="70">
        <v>444</v>
      </c>
      <c r="H20" s="83"/>
    </row>
    <row r="21" spans="1:8" ht="23">
      <c r="A21" s="53" t="s">
        <v>100</v>
      </c>
      <c r="B21" s="77">
        <v>58.1</v>
      </c>
      <c r="C21" s="78">
        <v>5</v>
      </c>
      <c r="D21" s="67">
        <v>800</v>
      </c>
      <c r="E21" s="68">
        <v>2137.3000000000002</v>
      </c>
      <c r="F21" s="69">
        <v>38.200000000000003</v>
      </c>
      <c r="G21" s="70">
        <v>527</v>
      </c>
      <c r="H21" s="83"/>
    </row>
    <row r="22" spans="1:8" ht="23">
      <c r="A22" s="53" t="s">
        <v>67</v>
      </c>
      <c r="B22" s="77">
        <v>51.2</v>
      </c>
      <c r="C22" s="78">
        <v>1</v>
      </c>
      <c r="D22" s="67">
        <v>144</v>
      </c>
      <c r="E22" s="68">
        <v>4.0999999999999996</v>
      </c>
      <c r="F22" s="69">
        <v>18.100000000000001</v>
      </c>
      <c r="G22" s="70">
        <v>338</v>
      </c>
      <c r="H22" s="83"/>
    </row>
    <row r="23" spans="1:8" ht="23">
      <c r="A23" s="53" t="s">
        <v>94</v>
      </c>
      <c r="B23" s="77">
        <v>54.3</v>
      </c>
      <c r="C23" s="78">
        <v>3</v>
      </c>
      <c r="D23" s="67">
        <v>620</v>
      </c>
      <c r="E23" s="68">
        <v>571.6</v>
      </c>
      <c r="F23" s="69">
        <v>29</v>
      </c>
      <c r="G23" s="70">
        <v>765</v>
      </c>
      <c r="H23" s="83"/>
    </row>
    <row r="24" spans="1:8" ht="23">
      <c r="A24" s="53" t="s">
        <v>39</v>
      </c>
      <c r="B24" s="77">
        <v>56.2</v>
      </c>
      <c r="C24" s="78">
        <v>1</v>
      </c>
      <c r="D24" s="67">
        <v>51</v>
      </c>
      <c r="E24" s="68">
        <v>0.5</v>
      </c>
      <c r="F24" s="69">
        <v>9</v>
      </c>
      <c r="G24" s="70">
        <v>137</v>
      </c>
      <c r="H24" s="83"/>
    </row>
    <row r="25" spans="1:8" ht="23">
      <c r="A25" s="53" t="s">
        <v>71</v>
      </c>
      <c r="B25" s="77">
        <v>56.8</v>
      </c>
      <c r="C25" s="78">
        <v>1</v>
      </c>
      <c r="D25" s="67">
        <v>272</v>
      </c>
      <c r="E25" s="68">
        <v>9.6</v>
      </c>
      <c r="F25" s="69">
        <v>85.5</v>
      </c>
      <c r="G25" s="70">
        <v>269</v>
      </c>
      <c r="H25" s="83"/>
    </row>
    <row r="26" spans="1:8" ht="23">
      <c r="A26" s="53" t="s">
        <v>69</v>
      </c>
      <c r="B26" s="77">
        <v>56.8</v>
      </c>
      <c r="C26" s="78">
        <v>1</v>
      </c>
      <c r="D26" s="67">
        <v>137</v>
      </c>
      <c r="E26" s="68">
        <v>5.4</v>
      </c>
      <c r="F26" s="69">
        <v>8.5</v>
      </c>
      <c r="G26" s="70">
        <v>284</v>
      </c>
    </row>
    <row r="27" spans="1:8" ht="23">
      <c r="A27" s="53" t="s">
        <v>97</v>
      </c>
      <c r="B27" s="77">
        <v>56.5</v>
      </c>
      <c r="C27" s="78">
        <v>4</v>
      </c>
      <c r="D27" s="67">
        <v>967</v>
      </c>
      <c r="E27" s="68">
        <v>909.6</v>
      </c>
      <c r="F27" s="69">
        <v>2.1</v>
      </c>
      <c r="G27" s="70">
        <v>517</v>
      </c>
    </row>
    <row r="28" spans="1:8" ht="23">
      <c r="A28" s="53" t="s">
        <v>113</v>
      </c>
      <c r="B28" s="77">
        <v>59.4</v>
      </c>
      <c r="C28" s="78">
        <v>2</v>
      </c>
      <c r="D28" s="67">
        <v>15</v>
      </c>
      <c r="E28" s="68">
        <v>7.3</v>
      </c>
      <c r="F28" s="69">
        <v>85.5</v>
      </c>
      <c r="G28" s="70">
        <v>131</v>
      </c>
    </row>
    <row r="29" spans="1:8" ht="23">
      <c r="A29" s="53" t="s">
        <v>114</v>
      </c>
      <c r="B29" s="77">
        <v>57.6</v>
      </c>
      <c r="C29" s="78">
        <v>3</v>
      </c>
      <c r="D29" s="67">
        <v>347</v>
      </c>
      <c r="E29" s="68">
        <v>305.60000000000002</v>
      </c>
      <c r="F29" s="69">
        <v>57.1</v>
      </c>
      <c r="G29" s="70">
        <v>433</v>
      </c>
    </row>
    <row r="30" spans="1:8" ht="23">
      <c r="A30" s="53" t="s">
        <v>93</v>
      </c>
      <c r="B30" s="77">
        <v>59</v>
      </c>
      <c r="C30" s="78">
        <v>6</v>
      </c>
      <c r="D30" s="67">
        <v>269</v>
      </c>
      <c r="E30" s="68">
        <v>489.5</v>
      </c>
      <c r="F30" s="69">
        <v>28.1</v>
      </c>
      <c r="G30" s="70">
        <v>440</v>
      </c>
    </row>
    <row r="31" spans="1:8" ht="23">
      <c r="A31" s="53" t="s">
        <v>60</v>
      </c>
      <c r="B31" s="77">
        <v>57</v>
      </c>
      <c r="C31" s="78">
        <v>3</v>
      </c>
      <c r="D31" s="67">
        <v>810</v>
      </c>
      <c r="E31" s="68">
        <v>106.7</v>
      </c>
      <c r="F31" s="69">
        <v>23.8</v>
      </c>
      <c r="G31" s="70">
        <v>425</v>
      </c>
    </row>
    <row r="32" spans="1:8" ht="23">
      <c r="A32" s="53" t="s">
        <v>72</v>
      </c>
      <c r="B32" s="77">
        <v>57.5</v>
      </c>
      <c r="C32" s="78">
        <v>1</v>
      </c>
      <c r="D32" s="67">
        <v>123</v>
      </c>
      <c r="E32" s="68">
        <v>10.4</v>
      </c>
      <c r="F32" s="69">
        <v>6.5</v>
      </c>
      <c r="G32" s="70">
        <v>159</v>
      </c>
    </row>
    <row r="33" spans="1:7" ht="23">
      <c r="A33" s="53" t="s">
        <v>83</v>
      </c>
      <c r="B33" s="77">
        <v>59.3</v>
      </c>
      <c r="C33" s="78">
        <v>3</v>
      </c>
      <c r="D33" s="67">
        <v>66</v>
      </c>
      <c r="E33" s="68">
        <v>50.2</v>
      </c>
      <c r="F33" s="69">
        <v>62.9</v>
      </c>
      <c r="G33" s="70">
        <v>162</v>
      </c>
    </row>
    <row r="34" spans="1:7" ht="23">
      <c r="A34" s="53" t="s">
        <v>98</v>
      </c>
      <c r="B34" s="77">
        <v>60.3</v>
      </c>
      <c r="C34" s="78">
        <v>6</v>
      </c>
      <c r="D34" s="67">
        <v>450</v>
      </c>
      <c r="E34" s="68">
        <v>984.2</v>
      </c>
      <c r="F34" s="69">
        <v>188.7</v>
      </c>
      <c r="G34" s="70">
        <v>421</v>
      </c>
    </row>
    <row r="35" spans="1:7" ht="23">
      <c r="A35" s="53" t="s">
        <v>99</v>
      </c>
      <c r="B35" s="77">
        <v>57.3</v>
      </c>
      <c r="C35" s="78">
        <v>5</v>
      </c>
      <c r="D35" s="67">
        <v>1009</v>
      </c>
      <c r="E35" s="68">
        <v>1735.3</v>
      </c>
      <c r="F35" s="69">
        <v>0.6</v>
      </c>
      <c r="G35" s="70">
        <v>594</v>
      </c>
    </row>
    <row r="36" spans="1:7" ht="23">
      <c r="A36" s="53" t="s">
        <v>5</v>
      </c>
      <c r="B36" s="77">
        <v>58.8</v>
      </c>
      <c r="C36" s="78">
        <v>2</v>
      </c>
      <c r="D36" s="67">
        <v>119</v>
      </c>
      <c r="E36" s="68">
        <v>60.9</v>
      </c>
      <c r="F36" s="69">
        <v>9.6999999999999993</v>
      </c>
      <c r="G36" s="70">
        <v>207</v>
      </c>
    </row>
    <row r="37" spans="1:7" ht="23">
      <c r="A37" s="53" t="s">
        <v>6</v>
      </c>
      <c r="B37" s="77">
        <v>57.2</v>
      </c>
      <c r="C37" s="78">
        <v>3</v>
      </c>
      <c r="D37" s="67">
        <v>620</v>
      </c>
      <c r="E37" s="68">
        <v>365.2</v>
      </c>
      <c r="F37" s="69">
        <v>82.3</v>
      </c>
      <c r="G37" s="70">
        <v>470</v>
      </c>
    </row>
    <row r="38" spans="1:7" ht="23">
      <c r="A38" s="53" t="s">
        <v>80</v>
      </c>
      <c r="B38" s="77">
        <v>59.1</v>
      </c>
      <c r="C38" s="78">
        <v>2</v>
      </c>
      <c r="D38" s="67">
        <v>45</v>
      </c>
      <c r="E38" s="68">
        <v>35.200000000000003</v>
      </c>
      <c r="F38" s="69">
        <v>51.5</v>
      </c>
      <c r="G38" s="70">
        <v>62</v>
      </c>
    </row>
    <row r="39" spans="1:7" ht="23">
      <c r="A39" s="53" t="s">
        <v>86</v>
      </c>
      <c r="B39" s="77">
        <v>56.5</v>
      </c>
      <c r="C39" s="78">
        <v>2</v>
      </c>
      <c r="D39" s="67">
        <v>140</v>
      </c>
      <c r="E39" s="68">
        <v>76.400000000000006</v>
      </c>
      <c r="F39" s="69">
        <v>36.799999999999997</v>
      </c>
      <c r="G39" s="70">
        <v>378</v>
      </c>
    </row>
    <row r="40" spans="1:7" ht="23">
      <c r="A40" s="53" t="s">
        <v>87</v>
      </c>
      <c r="B40" s="77">
        <v>60.8</v>
      </c>
      <c r="C40" s="78">
        <v>2</v>
      </c>
      <c r="D40" s="67">
        <v>285</v>
      </c>
      <c r="E40" s="68">
        <v>121.2</v>
      </c>
      <c r="F40" s="69">
        <v>258.10000000000002</v>
      </c>
      <c r="G40" s="70">
        <v>246</v>
      </c>
    </row>
    <row r="41" spans="1:7" ht="23">
      <c r="A41" s="53" t="s">
        <v>84</v>
      </c>
      <c r="B41" s="77">
        <v>59.3</v>
      </c>
      <c r="C41" s="78">
        <v>2</v>
      </c>
      <c r="D41" s="67">
        <v>170</v>
      </c>
      <c r="E41" s="68">
        <v>55.4</v>
      </c>
      <c r="F41" s="69">
        <v>66.099999999999994</v>
      </c>
      <c r="G41" s="70">
        <v>65</v>
      </c>
    </row>
    <row r="42" spans="1:7" ht="23">
      <c r="A42" s="53" t="s">
        <v>77</v>
      </c>
      <c r="B42" s="77">
        <v>60.4</v>
      </c>
      <c r="C42" s="78">
        <v>1</v>
      </c>
      <c r="D42" s="67">
        <v>120</v>
      </c>
      <c r="E42" s="68">
        <v>19.7</v>
      </c>
      <c r="F42" s="69">
        <v>221</v>
      </c>
      <c r="G42" s="70">
        <v>158</v>
      </c>
    </row>
    <row r="43" spans="1:7" ht="23">
      <c r="A43" s="53" t="s">
        <v>91</v>
      </c>
      <c r="B43" s="77">
        <v>50.7</v>
      </c>
      <c r="C43" s="78">
        <v>3</v>
      </c>
      <c r="D43" s="67">
        <v>238</v>
      </c>
      <c r="E43" s="68">
        <v>380.7</v>
      </c>
      <c r="F43" s="69">
        <v>1.6</v>
      </c>
      <c r="G43" s="70">
        <v>1008</v>
      </c>
    </row>
    <row r="44" spans="1:7" ht="24" thickBot="1">
      <c r="A44" s="54" t="s">
        <v>89</v>
      </c>
      <c r="B44" s="79">
        <v>60.6</v>
      </c>
      <c r="C44" s="80">
        <v>2</v>
      </c>
      <c r="D44" s="71">
        <v>205</v>
      </c>
      <c r="E44" s="72">
        <v>217.3</v>
      </c>
      <c r="F44" s="73">
        <v>235.5</v>
      </c>
      <c r="G44" s="74">
        <v>161</v>
      </c>
    </row>
    <row r="45" spans="1:7" s="51" customFormat="1" ht="23">
      <c r="A45" s="43"/>
      <c r="B45" s="43"/>
      <c r="C45" s="43"/>
      <c r="D45" s="43"/>
      <c r="E45" s="43"/>
      <c r="F45" s="43"/>
      <c r="G45" s="43"/>
    </row>
    <row r="46" spans="1:7" s="51" customFormat="1" ht="23">
      <c r="A46" s="43"/>
      <c r="B46" s="43"/>
      <c r="C46" s="43"/>
      <c r="D46" s="43"/>
      <c r="E46" s="43"/>
      <c r="F46" s="43"/>
      <c r="G46" s="43"/>
    </row>
    <row r="47" spans="1:7" s="51" customFormat="1" ht="23">
      <c r="A47" s="43"/>
      <c r="B47" s="43"/>
      <c r="C47" s="43"/>
      <c r="D47" s="43"/>
      <c r="E47" s="43"/>
      <c r="F47" s="43"/>
      <c r="G47" s="43"/>
    </row>
    <row r="48" spans="1:7" s="51" customFormat="1" ht="23">
      <c r="A48" s="43"/>
      <c r="B48" s="43"/>
      <c r="C48" s="43"/>
      <c r="D48" s="43"/>
      <c r="E48" s="43"/>
      <c r="F48" s="43"/>
      <c r="G48" s="43"/>
    </row>
    <row r="49" spans="1:7" s="51" customFormat="1" ht="23">
      <c r="A49" s="43"/>
      <c r="B49" s="43"/>
      <c r="C49" s="43"/>
      <c r="D49" s="43"/>
      <c r="E49" s="43"/>
      <c r="F49" s="43"/>
      <c r="G49" s="43"/>
    </row>
    <row r="50" spans="1:7" s="51" customFormat="1" ht="23">
      <c r="A50" s="43"/>
      <c r="B50" s="43"/>
      <c r="C50" s="43"/>
      <c r="D50" s="43"/>
      <c r="E50" s="43"/>
      <c r="F50" s="43"/>
      <c r="G50" s="43"/>
    </row>
    <row r="51" spans="1:7" s="51" customFormat="1" ht="23">
      <c r="A51" s="43"/>
      <c r="B51" s="43"/>
      <c r="C51" s="43"/>
      <c r="D51" s="43"/>
      <c r="E51" s="43"/>
      <c r="F51" s="43"/>
      <c r="G51" s="43"/>
    </row>
    <row r="52" spans="1:7" s="51" customFormat="1" ht="23">
      <c r="A52" s="43"/>
      <c r="B52" s="43"/>
      <c r="C52" s="43"/>
      <c r="D52" s="43"/>
      <c r="E52" s="43"/>
      <c r="F52" s="43"/>
      <c r="G52" s="43"/>
    </row>
    <row r="53" spans="1:7" s="51" customFormat="1" ht="23">
      <c r="A53" s="43"/>
      <c r="B53" s="43"/>
      <c r="C53" s="43"/>
      <c r="D53" s="43"/>
      <c r="E53" s="43"/>
      <c r="F53" s="43"/>
      <c r="G53" s="43"/>
    </row>
    <row r="54" spans="1:7" s="51" customFormat="1" ht="23">
      <c r="A54" s="43"/>
      <c r="B54" s="43"/>
      <c r="C54" s="43"/>
      <c r="D54" s="43"/>
      <c r="E54" s="43"/>
      <c r="F54" s="43"/>
      <c r="G54" s="43"/>
    </row>
    <row r="55" spans="1:7" s="51" customFormat="1" ht="23">
      <c r="A55" s="43"/>
      <c r="B55" s="43"/>
      <c r="C55" s="43"/>
      <c r="D55" s="43"/>
      <c r="E55" s="43"/>
      <c r="F55" s="43"/>
      <c r="G55" s="43"/>
    </row>
    <row r="56" spans="1:7" s="51" customFormat="1" ht="23">
      <c r="A56" s="43"/>
      <c r="B56" s="43"/>
      <c r="C56" s="43"/>
      <c r="D56" s="43"/>
      <c r="E56" s="43"/>
      <c r="F56" s="43"/>
      <c r="G56" s="43"/>
    </row>
    <row r="57" spans="1:7" s="51" customFormat="1" ht="23">
      <c r="A57" s="43"/>
      <c r="B57" s="43"/>
      <c r="C57" s="43"/>
      <c r="D57" s="43"/>
      <c r="E57" s="43"/>
      <c r="F57" s="43"/>
      <c r="G57" s="43"/>
    </row>
    <row r="58" spans="1:7" s="51" customFormat="1" ht="23">
      <c r="A58" s="43"/>
      <c r="B58" s="43"/>
      <c r="C58" s="43"/>
      <c r="D58" s="43"/>
      <c r="E58" s="43"/>
      <c r="F58" s="43"/>
      <c r="G58" s="43"/>
    </row>
    <row r="59" spans="1:7" s="51" customFormat="1" ht="23">
      <c r="A59" s="43"/>
      <c r="B59" s="43"/>
      <c r="C59" s="43"/>
      <c r="D59" s="43"/>
      <c r="E59" s="43"/>
      <c r="F59" s="43"/>
      <c r="G59" s="43"/>
    </row>
    <row r="60" spans="1:7" s="51" customFormat="1" ht="23">
      <c r="A60" s="43"/>
      <c r="B60" s="43"/>
      <c r="C60" s="43"/>
      <c r="D60" s="43"/>
      <c r="E60" s="43"/>
      <c r="F60" s="43"/>
      <c r="G60" s="43"/>
    </row>
    <row r="61" spans="1:7" s="51" customFormat="1" ht="23">
      <c r="A61" s="43"/>
      <c r="B61" s="43"/>
      <c r="C61" s="43"/>
      <c r="D61" s="43"/>
      <c r="E61" s="43"/>
      <c r="F61" s="43"/>
      <c r="G61" s="43"/>
    </row>
    <row r="62" spans="1:7" s="51" customFormat="1" ht="23">
      <c r="A62" s="43"/>
      <c r="B62" s="43"/>
      <c r="C62" s="43"/>
      <c r="D62" s="43"/>
      <c r="E62" s="43"/>
      <c r="F62" s="43"/>
      <c r="G62" s="43"/>
    </row>
    <row r="63" spans="1:7" s="51" customFormat="1" ht="23">
      <c r="A63" s="43"/>
      <c r="B63" s="43"/>
      <c r="C63" s="43"/>
      <c r="D63" s="43"/>
      <c r="E63" s="43"/>
      <c r="F63" s="43"/>
      <c r="G63" s="43"/>
    </row>
    <row r="64" spans="1:7" s="51" customFormat="1" ht="23">
      <c r="A64" s="43"/>
      <c r="B64" s="43"/>
      <c r="C64" s="43"/>
      <c r="D64" s="43"/>
      <c r="E64" s="43"/>
      <c r="F64" s="43"/>
      <c r="G64" s="43"/>
    </row>
    <row r="65" spans="1:7" s="51" customFormat="1" ht="23">
      <c r="A65" s="43"/>
      <c r="B65" s="43"/>
      <c r="C65" s="43"/>
      <c r="D65" s="43"/>
      <c r="E65" s="43"/>
      <c r="F65" s="43"/>
      <c r="G65" s="43"/>
    </row>
  </sheetData>
  <phoneticPr fontId="6" type="noConversion"/>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51" r:id="rId3" name="Button 15">
              <controlPr defaultSize="0" print="0" autoFill="0" autoPict="0" macro="[0]!Button15_Click">
                <anchor moveWithCells="1" sizeWithCells="1">
                  <from>
                    <xdr:col>7</xdr:col>
                    <xdr:colOff>114300</xdr:colOff>
                    <xdr:row>0</xdr:row>
                    <xdr:rowOff>25400</xdr:rowOff>
                  </from>
                  <to>
                    <xdr:col>8</xdr:col>
                    <xdr:colOff>444500</xdr:colOff>
                    <xdr:row>1</xdr:row>
                    <xdr:rowOff>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1" enableFormatConditionsCalculation="0"/>
  <dimension ref="A1:AP65"/>
  <sheetViews>
    <sheetView tabSelected="1" workbookViewId="0">
      <pane ySplit="12540" topLeftCell="A42"/>
      <selection activeCell="H7" sqref="H7"/>
      <selection pane="bottomLeft" activeCell="AZ46" sqref="AZ46"/>
    </sheetView>
  </sheetViews>
  <sheetFormatPr baseColWidth="10" defaultColWidth="8.83203125" defaultRowHeight="12" x14ac:dyDescent="0"/>
  <cols>
    <col min="1" max="1" width="22.33203125" style="30" customWidth="1"/>
    <col min="2" max="2" width="15.33203125" style="30" customWidth="1"/>
    <col min="3" max="3" width="12.33203125" style="30" customWidth="1"/>
    <col min="4" max="4" width="16.33203125" style="30" customWidth="1"/>
    <col min="5" max="5" width="14.83203125" style="30" customWidth="1"/>
    <col min="6" max="6" width="24.33203125" style="30" customWidth="1"/>
    <col min="7" max="7" width="18.5" style="30" customWidth="1"/>
    <col min="8" max="8" width="15.5" customWidth="1"/>
    <col min="9" max="10" width="18" customWidth="1"/>
    <col min="11" max="14" width="8.83203125" customWidth="1"/>
    <col min="15" max="15" width="11.1640625" customWidth="1"/>
    <col min="16" max="16" width="14.83203125" customWidth="1"/>
    <col min="17" max="19" width="8.83203125" customWidth="1"/>
    <col min="27" max="27" width="17.83203125" customWidth="1"/>
    <col min="28" max="28" width="16.5" customWidth="1"/>
    <col min="34" max="34" width="11.6640625" customWidth="1"/>
  </cols>
  <sheetData>
    <row r="1" spans="1:42" ht="29" thickTop="1">
      <c r="A1" s="42" t="s">
        <v>44</v>
      </c>
      <c r="B1" s="42"/>
      <c r="C1" s="42"/>
      <c r="I1" s="143" t="s">
        <v>64</v>
      </c>
      <c r="J1" s="144"/>
      <c r="K1" s="145"/>
      <c r="L1" s="145"/>
      <c r="M1" s="145"/>
      <c r="N1" s="145"/>
      <c r="O1" s="145"/>
      <c r="P1" s="145"/>
      <c r="Q1" s="145"/>
      <c r="R1" s="145"/>
      <c r="S1" s="145"/>
      <c r="T1" s="145"/>
      <c r="U1" s="145"/>
      <c r="V1" s="145"/>
      <c r="W1" s="145"/>
      <c r="X1" s="146"/>
      <c r="AA1" s="147" t="s">
        <v>14</v>
      </c>
      <c r="AB1" s="148"/>
      <c r="AC1" s="149"/>
      <c r="AD1" s="149"/>
      <c r="AE1" s="149"/>
      <c r="AF1" s="149"/>
      <c r="AG1" s="149"/>
      <c r="AH1" s="149"/>
      <c r="AI1" s="149"/>
      <c r="AJ1" s="149"/>
      <c r="AK1" s="149"/>
      <c r="AL1" s="149"/>
      <c r="AM1" s="149"/>
      <c r="AN1" s="149"/>
      <c r="AO1" s="149"/>
      <c r="AP1" s="150"/>
    </row>
    <row r="2" spans="1:42" ht="29" thickBot="1">
      <c r="A2" s="42"/>
      <c r="B2" s="42"/>
      <c r="C2" s="42"/>
      <c r="I2" s="81"/>
      <c r="J2" s="82"/>
      <c r="K2" s="83"/>
      <c r="L2" s="84"/>
      <c r="M2" s="83"/>
      <c r="N2" s="83"/>
      <c r="O2" s="83"/>
      <c r="P2" s="85"/>
      <c r="Q2" s="86"/>
      <c r="R2" s="83"/>
      <c r="S2" s="83"/>
      <c r="T2" s="83"/>
      <c r="U2" s="83"/>
      <c r="V2" s="83"/>
      <c r="W2" s="83"/>
      <c r="X2" s="87"/>
      <c r="AA2" s="105"/>
      <c r="AB2" s="83"/>
      <c r="AC2" s="83"/>
      <c r="AD2" s="84"/>
      <c r="AE2" s="83"/>
      <c r="AF2" s="83"/>
      <c r="AG2" s="83"/>
      <c r="AH2" s="83"/>
      <c r="AI2" s="83"/>
      <c r="AJ2" s="83"/>
      <c r="AK2" s="83"/>
      <c r="AL2" s="83"/>
      <c r="AM2" s="83"/>
      <c r="AN2" s="83"/>
      <c r="AO2" s="83"/>
      <c r="AP2" s="106"/>
    </row>
    <row r="3" spans="1:42" s="48" customFormat="1" ht="50" customHeight="1" thickBot="1">
      <c r="A3" s="56" t="s">
        <v>101</v>
      </c>
      <c r="B3" s="57" t="s">
        <v>106</v>
      </c>
      <c r="C3" s="58" t="s">
        <v>103</v>
      </c>
      <c r="D3" s="59" t="s">
        <v>105</v>
      </c>
      <c r="E3" s="60" t="s">
        <v>107</v>
      </c>
      <c r="F3" s="61" t="s">
        <v>104</v>
      </c>
      <c r="G3" s="62" t="s">
        <v>47</v>
      </c>
      <c r="I3" s="88" t="s">
        <v>108</v>
      </c>
      <c r="J3" s="89" t="s">
        <v>109</v>
      </c>
      <c r="K3" s="90"/>
      <c r="L3" s="84" t="s">
        <v>110</v>
      </c>
      <c r="M3" s="83"/>
      <c r="N3" s="83"/>
      <c r="O3" s="83"/>
      <c r="P3" s="85">
        <f>LOG(Q3/10)</f>
        <v>3</v>
      </c>
      <c r="Q3" s="86">
        <v>10000</v>
      </c>
      <c r="R3" s="83"/>
      <c r="S3" s="83"/>
      <c r="T3" s="90"/>
      <c r="U3" s="90"/>
      <c r="V3" s="90"/>
      <c r="W3" s="90"/>
      <c r="X3" s="91"/>
      <c r="AA3" s="107" t="s">
        <v>108</v>
      </c>
      <c r="AB3" s="89" t="s">
        <v>109</v>
      </c>
      <c r="AC3" s="90"/>
      <c r="AD3" s="84" t="s">
        <v>110</v>
      </c>
      <c r="AE3" s="83"/>
      <c r="AF3" s="83"/>
      <c r="AG3" s="83"/>
      <c r="AH3" s="85">
        <f>LOG(AI3)</f>
        <v>1.5440680443502757</v>
      </c>
      <c r="AI3" s="86">
        <v>35</v>
      </c>
      <c r="AJ3" s="83"/>
      <c r="AK3" s="83"/>
      <c r="AL3" s="83"/>
      <c r="AM3" s="83"/>
      <c r="AN3" s="90"/>
      <c r="AO3" s="90"/>
      <c r="AP3" s="108"/>
    </row>
    <row r="4" spans="1:42" ht="23">
      <c r="A4" s="55" t="s">
        <v>40</v>
      </c>
      <c r="B4" s="75">
        <v>55.3</v>
      </c>
      <c r="C4" s="76">
        <v>1</v>
      </c>
      <c r="D4" s="63">
        <v>340</v>
      </c>
      <c r="E4" s="64">
        <v>0.8</v>
      </c>
      <c r="F4" s="65">
        <v>14</v>
      </c>
      <c r="G4" s="66">
        <v>75</v>
      </c>
      <c r="I4" s="92">
        <f t="shared" ref="I4:I44" si="0">(10^AreaRegression_EstimatedIntercept) * $E4 ^ AreaRegression_EstimatedSlope</f>
        <v>1000</v>
      </c>
      <c r="J4" s="85">
        <f t="shared" ref="J4:J44" si="1">(LOG($G4) - LOG(I4))^2</f>
        <v>1.2654871611218779</v>
      </c>
      <c r="K4" s="83"/>
      <c r="L4" s="93" t="s">
        <v>63</v>
      </c>
      <c r="M4" s="90"/>
      <c r="N4" s="90"/>
      <c r="O4" s="90"/>
      <c r="P4" s="94">
        <f>Q4/1000</f>
        <v>0</v>
      </c>
      <c r="Q4" s="95">
        <v>0</v>
      </c>
      <c r="R4" s="90"/>
      <c r="S4" s="83"/>
      <c r="T4" s="83"/>
      <c r="U4" s="83"/>
      <c r="V4" s="83"/>
      <c r="W4" s="83"/>
      <c r="X4" s="87"/>
      <c r="AA4" s="109">
        <f t="shared" ref="AA4:AA44" si="2">(10^DistanceRegression_EstimatedIntercept) * ($F4 ^ DistanceRegression_EstimatedSlope)</f>
        <v>35.000000000000007</v>
      </c>
      <c r="AB4" s="110">
        <f t="shared" ref="AB4:AB44" si="3">(LOG($G4) - LOG(AA4))^2</f>
        <v>0.10955651105140436</v>
      </c>
      <c r="AC4" s="83"/>
      <c r="AD4" s="93" t="s">
        <v>63</v>
      </c>
      <c r="AE4" s="83"/>
      <c r="AF4" s="83"/>
      <c r="AG4" s="83"/>
      <c r="AH4" s="94">
        <f>AI4/1000 - 0.5</f>
        <v>0</v>
      </c>
      <c r="AI4" s="95">
        <v>500</v>
      </c>
      <c r="AJ4" s="90"/>
      <c r="AK4" s="90"/>
      <c r="AL4" s="90"/>
      <c r="AM4" s="90"/>
      <c r="AN4" s="90"/>
      <c r="AO4" s="83"/>
      <c r="AP4" s="106"/>
    </row>
    <row r="5" spans="1:42" ht="23">
      <c r="A5" s="53" t="s">
        <v>96</v>
      </c>
      <c r="B5" s="77">
        <v>53.3</v>
      </c>
      <c r="C5" s="78">
        <v>3</v>
      </c>
      <c r="D5" s="67">
        <v>127</v>
      </c>
      <c r="E5" s="68">
        <v>712.5</v>
      </c>
      <c r="F5" s="69">
        <v>0.2</v>
      </c>
      <c r="G5" s="70">
        <v>855</v>
      </c>
      <c r="I5" s="92">
        <f t="shared" si="0"/>
        <v>1000</v>
      </c>
      <c r="J5" s="85">
        <f t="shared" si="1"/>
        <v>4.6286095451801446E-3</v>
      </c>
      <c r="K5" s="83"/>
      <c r="L5" s="83"/>
      <c r="M5" s="83"/>
      <c r="N5" s="83"/>
      <c r="O5" s="83"/>
      <c r="P5" s="83"/>
      <c r="Q5" s="83"/>
      <c r="R5" s="83"/>
      <c r="S5" s="83"/>
      <c r="T5" s="83"/>
      <c r="U5" s="83"/>
      <c r="V5" s="83"/>
      <c r="W5" s="83"/>
      <c r="X5" s="87"/>
      <c r="AA5" s="109">
        <f t="shared" si="2"/>
        <v>35.000000000000007</v>
      </c>
      <c r="AB5" s="110">
        <f t="shared" si="3"/>
        <v>1.9262610537586904</v>
      </c>
      <c r="AC5" s="83"/>
      <c r="AD5" s="83"/>
      <c r="AE5" s="83"/>
      <c r="AF5" s="83"/>
      <c r="AG5" s="83"/>
      <c r="AH5" s="83"/>
      <c r="AI5" s="83"/>
      <c r="AJ5" s="83"/>
      <c r="AK5" s="83"/>
      <c r="AL5" s="83"/>
      <c r="AM5" s="83"/>
      <c r="AN5" s="83"/>
      <c r="AO5" s="83"/>
      <c r="AP5" s="106"/>
    </row>
    <row r="6" spans="1:42" ht="23">
      <c r="A6" s="53" t="s">
        <v>92</v>
      </c>
      <c r="B6" s="77">
        <v>55.6</v>
      </c>
      <c r="C6" s="78">
        <v>4</v>
      </c>
      <c r="D6" s="67">
        <v>874</v>
      </c>
      <c r="E6" s="68">
        <v>429.4</v>
      </c>
      <c r="F6" s="69">
        <v>5.2</v>
      </c>
      <c r="G6" s="70">
        <v>577</v>
      </c>
      <c r="I6" s="92">
        <f t="shared" si="0"/>
        <v>1000</v>
      </c>
      <c r="J6" s="85">
        <f t="shared" si="1"/>
        <v>5.7036992221826142E-2</v>
      </c>
      <c r="K6" s="83"/>
      <c r="L6" s="83"/>
      <c r="M6" s="83" t="s">
        <v>48</v>
      </c>
      <c r="N6" s="83" t="s">
        <v>108</v>
      </c>
      <c r="O6" s="83"/>
      <c r="P6" s="83"/>
      <c r="Q6" s="83"/>
      <c r="R6" s="83"/>
      <c r="S6" s="83"/>
      <c r="T6" s="83"/>
      <c r="U6" s="83"/>
      <c r="V6" s="83"/>
      <c r="W6" s="83"/>
      <c r="X6" s="87"/>
      <c r="AA6" s="109">
        <f t="shared" si="2"/>
        <v>35.000000000000007</v>
      </c>
      <c r="AB6" s="110">
        <f t="shared" si="3"/>
        <v>1.4813513208865945</v>
      </c>
      <c r="AC6" s="83"/>
      <c r="AD6" s="83"/>
      <c r="AE6" s="83" t="s">
        <v>62</v>
      </c>
      <c r="AF6" s="83" t="s">
        <v>108</v>
      </c>
      <c r="AG6" s="83"/>
      <c r="AH6" s="83"/>
      <c r="AI6" s="83"/>
      <c r="AJ6" s="83"/>
      <c r="AK6" s="83"/>
      <c r="AL6" s="83"/>
      <c r="AM6" s="83"/>
      <c r="AN6" s="83"/>
      <c r="AO6" s="83"/>
      <c r="AP6" s="106"/>
    </row>
    <row r="7" spans="1:42" ht="23">
      <c r="A7" s="53" t="s">
        <v>76</v>
      </c>
      <c r="B7" s="77">
        <v>57</v>
      </c>
      <c r="C7" s="78">
        <v>2</v>
      </c>
      <c r="D7" s="67">
        <v>384</v>
      </c>
      <c r="E7" s="68">
        <v>18.399999999999999</v>
      </c>
      <c r="F7" s="69">
        <v>77.400000000000006</v>
      </c>
      <c r="G7" s="70">
        <v>409</v>
      </c>
      <c r="I7" s="92">
        <f t="shared" si="0"/>
        <v>1000</v>
      </c>
      <c r="J7" s="85">
        <f t="shared" si="1"/>
        <v>0.15075878954476152</v>
      </c>
      <c r="K7" s="83"/>
      <c r="L7" s="83" t="s">
        <v>111</v>
      </c>
      <c r="M7" s="96">
        <f>MIN(E$4:E$44)</f>
        <v>0.5</v>
      </c>
      <c r="N7" s="97">
        <f>MIN(I$4:I$44)</f>
        <v>1000</v>
      </c>
      <c r="O7" s="83"/>
      <c r="P7" s="83"/>
      <c r="Q7" s="83"/>
      <c r="R7" s="83"/>
      <c r="S7" s="83"/>
      <c r="T7" s="83"/>
      <c r="U7" s="83"/>
      <c r="V7" s="83"/>
      <c r="W7" s="83"/>
      <c r="X7" s="87"/>
      <c r="AA7" s="109">
        <f t="shared" si="2"/>
        <v>35.000000000000007</v>
      </c>
      <c r="AB7" s="110">
        <f t="shared" si="3"/>
        <v>1.1398877620146395</v>
      </c>
      <c r="AC7" s="83"/>
      <c r="AD7" s="83" t="s">
        <v>111</v>
      </c>
      <c r="AE7" s="96">
        <f>MIN(F$4:F$44)</f>
        <v>0.2</v>
      </c>
      <c r="AF7" s="117">
        <f>(10^DistanceRegression_EstimatedIntercept) * (AE7 ^ DistanceRegression_EstimatedSlope)</f>
        <v>35.000000000000007</v>
      </c>
      <c r="AG7" s="83"/>
      <c r="AH7" s="83"/>
      <c r="AI7" s="83"/>
      <c r="AJ7" s="83"/>
      <c r="AK7" s="83"/>
      <c r="AL7" s="83"/>
      <c r="AM7" s="83"/>
      <c r="AN7" s="83"/>
      <c r="AO7" s="83"/>
      <c r="AP7" s="106"/>
    </row>
    <row r="8" spans="1:42" ht="23">
      <c r="A8" s="53" t="s">
        <v>79</v>
      </c>
      <c r="B8" s="77">
        <v>60.1</v>
      </c>
      <c r="C8" s="78">
        <v>1</v>
      </c>
      <c r="D8" s="67">
        <v>226</v>
      </c>
      <c r="E8" s="68">
        <v>31.1</v>
      </c>
      <c r="F8" s="69">
        <v>201.6</v>
      </c>
      <c r="G8" s="70">
        <v>177</v>
      </c>
      <c r="I8" s="92">
        <f t="shared" si="0"/>
        <v>1000</v>
      </c>
      <c r="J8" s="85">
        <f t="shared" si="1"/>
        <v>0.56554420810652994</v>
      </c>
      <c r="K8" s="83"/>
      <c r="L8" s="83" t="s">
        <v>112</v>
      </c>
      <c r="M8" s="96">
        <f>MAX(E$4:E$44)</f>
        <v>2137.3000000000002</v>
      </c>
      <c r="N8" s="97">
        <f>MAX(I$4:I$44)</f>
        <v>1000</v>
      </c>
      <c r="O8" s="83"/>
      <c r="P8" s="83"/>
      <c r="Q8" s="83"/>
      <c r="R8" s="83"/>
      <c r="S8" s="83"/>
      <c r="T8" s="83"/>
      <c r="U8" s="83"/>
      <c r="V8" s="83"/>
      <c r="W8" s="83"/>
      <c r="X8" s="87"/>
      <c r="AA8" s="109">
        <f t="shared" si="2"/>
        <v>35.000000000000007</v>
      </c>
      <c r="AB8" s="110">
        <f t="shared" si="3"/>
        <v>0.49548256157510295</v>
      </c>
      <c r="AC8" s="83"/>
      <c r="AD8" t="s">
        <v>15</v>
      </c>
      <c r="AE8" s="118">
        <f>SQRT(AE7*AE9)</f>
        <v>7.1847059786744234</v>
      </c>
      <c r="AF8" s="117">
        <f>(10^DistanceRegression_EstimatedIntercept) * (AE8 ^ DistanceRegression_EstimatedSlope)</f>
        <v>35.000000000000007</v>
      </c>
      <c r="AG8" s="83"/>
      <c r="AH8" s="83"/>
      <c r="AI8" s="83"/>
      <c r="AJ8" s="83"/>
      <c r="AK8" s="83"/>
      <c r="AL8" s="83"/>
      <c r="AM8" s="83"/>
      <c r="AN8" s="83"/>
      <c r="AO8" s="83"/>
      <c r="AP8" s="106"/>
    </row>
    <row r="9" spans="1:42" ht="23">
      <c r="A9" s="53" t="s">
        <v>73</v>
      </c>
      <c r="B9" s="77">
        <v>57.1</v>
      </c>
      <c r="C9" s="78">
        <v>1</v>
      </c>
      <c r="D9" s="67">
        <v>210</v>
      </c>
      <c r="E9" s="68">
        <v>12.7</v>
      </c>
      <c r="F9" s="69">
        <v>40.6</v>
      </c>
      <c r="G9" s="70">
        <v>300</v>
      </c>
      <c r="I9" s="92">
        <f t="shared" si="0"/>
        <v>1000</v>
      </c>
      <c r="J9" s="85">
        <f t="shared" si="1"/>
        <v>0.27340218226593999</v>
      </c>
      <c r="K9" s="83"/>
      <c r="L9" s="83"/>
      <c r="M9" s="83"/>
      <c r="N9" s="83"/>
      <c r="O9" s="83"/>
      <c r="P9" s="83"/>
      <c r="Q9" s="83"/>
      <c r="R9" s="83"/>
      <c r="S9" s="83"/>
      <c r="T9" s="83"/>
      <c r="U9" s="83"/>
      <c r="V9" s="83"/>
      <c r="W9" s="83"/>
      <c r="X9" s="87"/>
      <c r="AA9" s="109">
        <f t="shared" si="2"/>
        <v>35.000000000000007</v>
      </c>
      <c r="AB9" s="110">
        <f t="shared" si="3"/>
        <v>0.87058829338061938</v>
      </c>
      <c r="AC9" s="83"/>
      <c r="AD9" s="83" t="s">
        <v>112</v>
      </c>
      <c r="AE9" s="96">
        <f>MAX(F$4:F$44)</f>
        <v>258.10000000000002</v>
      </c>
      <c r="AF9" s="117">
        <f>(10^DistanceRegression_EstimatedIntercept) * (AE9 ^ DistanceRegression_EstimatedSlope)</f>
        <v>35.000000000000007</v>
      </c>
      <c r="AG9" s="83"/>
      <c r="AH9" s="83"/>
      <c r="AI9" s="83"/>
      <c r="AJ9" s="83"/>
      <c r="AK9" s="83"/>
      <c r="AL9" s="83"/>
      <c r="AM9" s="83"/>
      <c r="AN9" s="83"/>
      <c r="AO9" s="83"/>
      <c r="AP9" s="106"/>
    </row>
    <row r="10" spans="1:42" ht="23">
      <c r="A10" s="53" t="s">
        <v>85</v>
      </c>
      <c r="B10" s="77">
        <v>56.6</v>
      </c>
      <c r="C10" s="78">
        <v>3</v>
      </c>
      <c r="D10" s="67">
        <v>103</v>
      </c>
      <c r="E10" s="68">
        <v>74.099999999999994</v>
      </c>
      <c r="F10" s="69">
        <v>14.5</v>
      </c>
      <c r="G10" s="70">
        <v>443</v>
      </c>
      <c r="I10" s="92">
        <f t="shared" si="0"/>
        <v>1000</v>
      </c>
      <c r="J10" s="85">
        <f t="shared" si="1"/>
        <v>0.12503032482892998</v>
      </c>
      <c r="K10" s="83"/>
      <c r="L10" s="83"/>
      <c r="M10" s="83"/>
      <c r="N10" s="83"/>
      <c r="O10" s="83"/>
      <c r="P10" s="83"/>
      <c r="Q10" s="83"/>
      <c r="R10" s="83"/>
      <c r="S10" s="83"/>
      <c r="T10" s="83"/>
      <c r="U10" s="83"/>
      <c r="V10" s="83"/>
      <c r="W10" s="83"/>
      <c r="X10" s="87"/>
      <c r="AA10" s="109">
        <f t="shared" si="2"/>
        <v>35.000000000000007</v>
      </c>
      <c r="AB10" s="110">
        <f t="shared" si="3"/>
        <v>1.2151439555299575</v>
      </c>
      <c r="AC10" s="83"/>
      <c r="AD10" s="83"/>
      <c r="AE10" s="83"/>
      <c r="AF10" s="83"/>
      <c r="AG10" s="83"/>
      <c r="AH10" s="83"/>
      <c r="AI10" s="83"/>
      <c r="AJ10" s="83"/>
      <c r="AK10" s="83"/>
      <c r="AL10" s="83"/>
      <c r="AM10" s="83"/>
      <c r="AN10" s="83"/>
      <c r="AO10" s="83"/>
      <c r="AP10" s="106"/>
    </row>
    <row r="11" spans="1:42" ht="23">
      <c r="A11" s="53" t="s">
        <v>82</v>
      </c>
      <c r="B11" s="77">
        <v>56.1</v>
      </c>
      <c r="C11" s="78">
        <v>1</v>
      </c>
      <c r="D11" s="67">
        <v>143</v>
      </c>
      <c r="E11" s="68">
        <v>44.8</v>
      </c>
      <c r="F11" s="69">
        <v>31.1</v>
      </c>
      <c r="G11" s="70">
        <v>482</v>
      </c>
      <c r="I11" s="92">
        <f t="shared" si="0"/>
        <v>1000</v>
      </c>
      <c r="J11" s="85">
        <f t="shared" si="1"/>
        <v>0.10045917996916527</v>
      </c>
      <c r="K11" s="83"/>
      <c r="L11" s="83"/>
      <c r="M11" s="83"/>
      <c r="N11" s="83"/>
      <c r="O11" s="83"/>
      <c r="P11" s="83"/>
      <c r="Q11" s="83"/>
      <c r="R11" s="83"/>
      <c r="S11" s="83"/>
      <c r="T11" s="83"/>
      <c r="U11" s="83"/>
      <c r="V11" s="83"/>
      <c r="W11" s="83"/>
      <c r="X11" s="87"/>
      <c r="AA11" s="109">
        <f t="shared" si="2"/>
        <v>35.000000000000007</v>
      </c>
      <c r="AB11" s="110">
        <f t="shared" si="3"/>
        <v>1.2972731485194282</v>
      </c>
      <c r="AC11" s="83"/>
      <c r="AD11" s="83"/>
      <c r="AE11" s="83"/>
      <c r="AF11" s="83"/>
      <c r="AG11" s="83"/>
      <c r="AH11" s="83"/>
      <c r="AI11" s="83"/>
      <c r="AJ11" s="83"/>
      <c r="AK11" s="83"/>
      <c r="AL11" s="83"/>
      <c r="AM11" s="83"/>
      <c r="AN11" s="83"/>
      <c r="AO11" s="83"/>
      <c r="AP11" s="106"/>
    </row>
    <row r="12" spans="1:42" ht="23">
      <c r="A12" s="53" t="s">
        <v>78</v>
      </c>
      <c r="B12" s="77">
        <v>56.9</v>
      </c>
      <c r="C12" s="78">
        <v>1</v>
      </c>
      <c r="D12" s="67">
        <v>393</v>
      </c>
      <c r="E12" s="68">
        <v>29</v>
      </c>
      <c r="F12" s="69">
        <v>12.3</v>
      </c>
      <c r="G12" s="70">
        <v>453</v>
      </c>
      <c r="I12" s="92">
        <f t="shared" si="0"/>
        <v>1000</v>
      </c>
      <c r="J12" s="85">
        <f t="shared" si="1"/>
        <v>0.11826844665880699</v>
      </c>
      <c r="K12" s="83"/>
      <c r="L12" s="83"/>
      <c r="M12" s="83"/>
      <c r="N12" s="83"/>
      <c r="O12" s="83"/>
      <c r="P12" s="83"/>
      <c r="Q12" s="83"/>
      <c r="R12" s="83"/>
      <c r="S12" s="83"/>
      <c r="T12" s="83"/>
      <c r="U12" s="83"/>
      <c r="V12" s="83"/>
      <c r="W12" s="83"/>
      <c r="X12" s="87"/>
      <c r="AA12" s="109">
        <f t="shared" si="2"/>
        <v>35.000000000000007</v>
      </c>
      <c r="AB12" s="110">
        <f t="shared" si="3"/>
        <v>1.2366110715510097</v>
      </c>
      <c r="AC12" s="83"/>
      <c r="AD12" s="83"/>
      <c r="AE12" s="83"/>
      <c r="AF12" s="83"/>
      <c r="AG12" s="83"/>
      <c r="AH12" s="83"/>
      <c r="AI12" s="83"/>
      <c r="AJ12" s="83"/>
      <c r="AK12" s="83"/>
      <c r="AL12" s="83"/>
      <c r="AM12" s="83"/>
      <c r="AN12" s="83"/>
      <c r="AO12" s="83"/>
      <c r="AP12" s="106"/>
    </row>
    <row r="13" spans="1:42" ht="23">
      <c r="A13" s="53" t="s">
        <v>68</v>
      </c>
      <c r="B13" s="77">
        <v>59.5</v>
      </c>
      <c r="C13" s="78">
        <v>1</v>
      </c>
      <c r="D13" s="67">
        <v>217</v>
      </c>
      <c r="E13" s="68">
        <v>5.2</v>
      </c>
      <c r="F13" s="69">
        <v>143.5</v>
      </c>
      <c r="G13" s="70">
        <v>174</v>
      </c>
      <c r="I13" s="92">
        <f t="shared" si="0"/>
        <v>1000</v>
      </c>
      <c r="J13" s="85">
        <f t="shared" si="1"/>
        <v>0.57676544428412402</v>
      </c>
      <c r="K13" s="83"/>
      <c r="L13" s="83"/>
      <c r="M13" s="83"/>
      <c r="N13" s="83"/>
      <c r="O13" s="83"/>
      <c r="P13" s="83"/>
      <c r="Q13" s="83"/>
      <c r="R13" s="83"/>
      <c r="S13" s="83"/>
      <c r="T13" s="83"/>
      <c r="U13" s="83"/>
      <c r="V13" s="83"/>
      <c r="W13" s="83"/>
      <c r="X13" s="87"/>
      <c r="AA13" s="109">
        <f t="shared" si="2"/>
        <v>35.000000000000007</v>
      </c>
      <c r="AB13" s="110">
        <f t="shared" si="3"/>
        <v>0.48508606743101984</v>
      </c>
      <c r="AC13" s="83"/>
      <c r="AD13" s="83"/>
      <c r="AE13" s="83"/>
      <c r="AF13" s="83"/>
      <c r="AG13" s="83"/>
      <c r="AH13" s="83"/>
      <c r="AI13" s="83"/>
      <c r="AJ13" s="83"/>
      <c r="AK13" s="83"/>
      <c r="AL13" s="83"/>
      <c r="AM13" s="83"/>
      <c r="AN13" s="83"/>
      <c r="AO13" s="83"/>
      <c r="AP13" s="106"/>
    </row>
    <row r="14" spans="1:42" ht="23">
      <c r="A14" s="53" t="s">
        <v>81</v>
      </c>
      <c r="B14" s="77">
        <v>60.6</v>
      </c>
      <c r="C14" s="78">
        <v>2</v>
      </c>
      <c r="D14" s="67">
        <v>159</v>
      </c>
      <c r="E14" s="68">
        <v>40.9</v>
      </c>
      <c r="F14" s="69">
        <v>246.8</v>
      </c>
      <c r="G14" s="70">
        <v>189</v>
      </c>
      <c r="I14" s="92">
        <f t="shared" si="0"/>
        <v>1000</v>
      </c>
      <c r="J14" s="85">
        <f t="shared" si="1"/>
        <v>0.52350752082023666</v>
      </c>
      <c r="K14" s="83"/>
      <c r="L14" s="83"/>
      <c r="M14" s="83"/>
      <c r="N14" s="83"/>
      <c r="O14" s="83"/>
      <c r="P14" s="83"/>
      <c r="Q14" s="83"/>
      <c r="R14" s="83"/>
      <c r="S14" s="83"/>
      <c r="T14" s="83"/>
      <c r="U14" s="83"/>
      <c r="V14" s="83"/>
      <c r="W14" s="83"/>
      <c r="X14" s="87"/>
      <c r="AA14" s="109">
        <f t="shared" si="2"/>
        <v>35.000000000000007</v>
      </c>
      <c r="AB14" s="110">
        <f t="shared" si="3"/>
        <v>0.53640061942762429</v>
      </c>
      <c r="AC14" s="83"/>
      <c r="AD14" s="83"/>
      <c r="AE14" s="83"/>
      <c r="AF14" s="83"/>
      <c r="AG14" s="83"/>
      <c r="AH14" s="83"/>
      <c r="AI14" s="83"/>
      <c r="AJ14" s="83"/>
      <c r="AK14" s="83"/>
      <c r="AL14" s="83"/>
      <c r="AM14" s="83"/>
      <c r="AN14" s="83"/>
      <c r="AO14" s="83"/>
      <c r="AP14" s="106"/>
    </row>
    <row r="15" spans="1:42" ht="23">
      <c r="A15" s="53" t="s">
        <v>74</v>
      </c>
      <c r="B15" s="77">
        <v>60.1</v>
      </c>
      <c r="C15" s="78">
        <v>1</v>
      </c>
      <c r="D15" s="67">
        <v>418</v>
      </c>
      <c r="E15" s="68">
        <v>13.5</v>
      </c>
      <c r="F15" s="69">
        <v>177.4</v>
      </c>
      <c r="G15" s="70">
        <v>149</v>
      </c>
      <c r="I15" s="92">
        <f t="shared" si="0"/>
        <v>1000</v>
      </c>
      <c r="J15" s="85">
        <f t="shared" si="1"/>
        <v>0.68362094674202012</v>
      </c>
      <c r="K15" s="83"/>
      <c r="L15" s="83"/>
      <c r="M15" s="83"/>
      <c r="N15" s="83"/>
      <c r="O15" s="83"/>
      <c r="P15" s="83"/>
      <c r="Q15" s="83"/>
      <c r="R15" s="83"/>
      <c r="S15" s="83"/>
      <c r="T15" s="83"/>
      <c r="U15" s="83"/>
      <c r="V15" s="83"/>
      <c r="W15" s="83"/>
      <c r="X15" s="87"/>
      <c r="AA15" s="109">
        <f t="shared" si="2"/>
        <v>35.000000000000007</v>
      </c>
      <c r="AB15" s="110">
        <f t="shared" si="3"/>
        <v>0.39578973984692278</v>
      </c>
      <c r="AC15" s="83"/>
      <c r="AD15" s="83"/>
      <c r="AE15" s="83"/>
      <c r="AF15" s="83"/>
      <c r="AG15" s="83"/>
      <c r="AH15" s="83"/>
      <c r="AI15" s="83"/>
      <c r="AJ15" s="83"/>
      <c r="AK15" s="83"/>
      <c r="AL15" s="83"/>
      <c r="AM15" s="83"/>
      <c r="AN15" s="83"/>
      <c r="AO15" s="83"/>
      <c r="AP15" s="106"/>
    </row>
    <row r="16" spans="1:42" ht="23">
      <c r="A16" s="53" t="s">
        <v>75</v>
      </c>
      <c r="B16" s="77">
        <v>55.7</v>
      </c>
      <c r="C16" s="78">
        <v>1</v>
      </c>
      <c r="D16" s="67">
        <v>101</v>
      </c>
      <c r="E16" s="68">
        <v>15.5</v>
      </c>
      <c r="F16" s="69">
        <v>3.4</v>
      </c>
      <c r="G16" s="70">
        <v>401</v>
      </c>
      <c r="I16" s="92">
        <f t="shared" si="0"/>
        <v>1000</v>
      </c>
      <c r="J16" s="85">
        <f t="shared" si="1"/>
        <v>0.15749438898302881</v>
      </c>
      <c r="K16" s="83"/>
      <c r="L16" s="83"/>
      <c r="M16" s="83"/>
      <c r="N16" s="83"/>
      <c r="O16" s="83"/>
      <c r="P16" s="83"/>
      <c r="Q16" s="83"/>
      <c r="R16" s="83"/>
      <c r="S16" s="83"/>
      <c r="T16" s="83"/>
      <c r="U16" s="83"/>
      <c r="V16" s="83"/>
      <c r="W16" s="83"/>
      <c r="X16" s="87"/>
      <c r="AA16" s="109">
        <f t="shared" si="2"/>
        <v>35.000000000000007</v>
      </c>
      <c r="AB16" s="110">
        <f t="shared" si="3"/>
        <v>1.1216426691016668</v>
      </c>
      <c r="AC16" s="83"/>
      <c r="AD16" s="83"/>
      <c r="AE16" s="83"/>
      <c r="AF16" s="83"/>
      <c r="AG16" s="83"/>
      <c r="AH16" s="83"/>
      <c r="AI16" s="83"/>
      <c r="AJ16" s="83"/>
      <c r="AK16" s="83"/>
      <c r="AL16" s="83"/>
      <c r="AM16" s="83"/>
      <c r="AN16" s="83"/>
      <c r="AO16" s="83"/>
      <c r="AP16" s="106"/>
    </row>
    <row r="17" spans="1:42" ht="23">
      <c r="A17" s="53" t="s">
        <v>88</v>
      </c>
      <c r="B17" s="77">
        <v>58.9</v>
      </c>
      <c r="C17" s="78">
        <v>2</v>
      </c>
      <c r="D17" s="67">
        <v>477</v>
      </c>
      <c r="E17" s="68">
        <v>154.1</v>
      </c>
      <c r="F17" s="69">
        <v>13.1</v>
      </c>
      <c r="G17" s="70">
        <v>354</v>
      </c>
      <c r="I17" s="92">
        <f t="shared" si="0"/>
        <v>1000</v>
      </c>
      <c r="J17" s="85">
        <f t="shared" si="1"/>
        <v>0.20339805766338037</v>
      </c>
      <c r="K17" s="83"/>
      <c r="L17" s="83"/>
      <c r="M17" s="83"/>
      <c r="N17" s="83"/>
      <c r="O17" s="83"/>
      <c r="P17" s="83"/>
      <c r="Q17" s="83"/>
      <c r="R17" s="83"/>
      <c r="S17" s="83"/>
      <c r="T17" s="83"/>
      <c r="U17" s="83"/>
      <c r="V17" s="83"/>
      <c r="W17" s="83"/>
      <c r="X17" s="87"/>
      <c r="AA17" s="109">
        <f t="shared" si="2"/>
        <v>35.000000000000007</v>
      </c>
      <c r="AB17" s="110">
        <f t="shared" si="3"/>
        <v>1.0098947917245287</v>
      </c>
      <c r="AC17" s="83"/>
      <c r="AD17" s="83"/>
      <c r="AE17" s="83"/>
      <c r="AF17" s="83"/>
      <c r="AG17" s="83"/>
      <c r="AH17" s="83"/>
      <c r="AI17" s="83"/>
      <c r="AJ17" s="83"/>
      <c r="AK17" s="83"/>
      <c r="AL17" s="83"/>
      <c r="AM17" s="83"/>
      <c r="AN17" s="83"/>
      <c r="AO17" s="83"/>
      <c r="AP17" s="106"/>
    </row>
    <row r="18" spans="1:42" ht="23">
      <c r="A18" s="53" t="s">
        <v>70</v>
      </c>
      <c r="B18" s="77">
        <v>56.3</v>
      </c>
      <c r="C18" s="78">
        <v>1</v>
      </c>
      <c r="D18" s="67">
        <v>101</v>
      </c>
      <c r="E18" s="68">
        <v>9.1</v>
      </c>
      <c r="F18" s="69">
        <v>37.1</v>
      </c>
      <c r="G18" s="70">
        <v>388</v>
      </c>
      <c r="I18" s="92">
        <f t="shared" si="0"/>
        <v>1000</v>
      </c>
      <c r="J18" s="85">
        <f t="shared" si="1"/>
        <v>0.16905934987783727</v>
      </c>
      <c r="K18" s="83"/>
      <c r="L18" s="83"/>
      <c r="M18" s="83"/>
      <c r="N18" s="83"/>
      <c r="O18" s="83"/>
      <c r="P18" s="83"/>
      <c r="Q18" s="83"/>
      <c r="R18" s="83"/>
      <c r="S18" s="83"/>
      <c r="T18" s="83"/>
      <c r="U18" s="83"/>
      <c r="V18" s="83"/>
      <c r="W18" s="83"/>
      <c r="X18" s="87"/>
      <c r="AA18" s="109">
        <f t="shared" si="2"/>
        <v>35.000000000000007</v>
      </c>
      <c r="AB18" s="110">
        <f t="shared" si="3"/>
        <v>1.0915311496463715</v>
      </c>
      <c r="AC18" s="83"/>
      <c r="AD18" s="83"/>
      <c r="AE18" s="83"/>
      <c r="AF18" s="83"/>
      <c r="AG18" s="83"/>
      <c r="AH18" s="83"/>
      <c r="AI18" s="83"/>
      <c r="AJ18" s="83"/>
      <c r="AK18" s="83"/>
      <c r="AL18" s="83"/>
      <c r="AM18" s="83"/>
      <c r="AN18" s="83"/>
      <c r="AO18" s="83"/>
      <c r="AP18" s="106"/>
    </row>
    <row r="19" spans="1:42" ht="23">
      <c r="A19" s="53" t="s">
        <v>95</v>
      </c>
      <c r="B19" s="77">
        <v>55.8</v>
      </c>
      <c r="C19" s="78">
        <v>3</v>
      </c>
      <c r="D19" s="67">
        <v>490</v>
      </c>
      <c r="E19" s="68">
        <v>605.29999999999995</v>
      </c>
      <c r="F19" s="69">
        <v>22.4</v>
      </c>
      <c r="G19" s="70">
        <v>581</v>
      </c>
      <c r="I19" s="92">
        <f t="shared" si="0"/>
        <v>1000</v>
      </c>
      <c r="J19" s="85">
        <f t="shared" si="1"/>
        <v>5.5612896534382852E-2</v>
      </c>
      <c r="K19" s="83"/>
      <c r="L19" s="83"/>
      <c r="M19" s="83"/>
      <c r="N19" s="83"/>
      <c r="O19" s="83"/>
      <c r="P19" s="83"/>
      <c r="Q19" s="83"/>
      <c r="R19" s="83"/>
      <c r="S19" s="83"/>
      <c r="T19" s="83"/>
      <c r="U19" s="83"/>
      <c r="V19" s="83"/>
      <c r="W19" s="83"/>
      <c r="X19" s="87"/>
      <c r="AA19" s="109">
        <f t="shared" si="2"/>
        <v>35.000000000000007</v>
      </c>
      <c r="AB19" s="110">
        <f t="shared" si="3"/>
        <v>1.4886637465007586</v>
      </c>
      <c r="AC19" s="83"/>
      <c r="AD19" s="83"/>
      <c r="AE19" s="83"/>
      <c r="AF19" s="83"/>
      <c r="AG19" s="83"/>
      <c r="AH19" s="83"/>
      <c r="AI19" s="83"/>
      <c r="AJ19" s="83"/>
      <c r="AK19" s="83"/>
      <c r="AL19" s="83"/>
      <c r="AM19" s="83"/>
      <c r="AN19" s="83"/>
      <c r="AO19" s="83"/>
      <c r="AP19" s="106"/>
    </row>
    <row r="20" spans="1:42" ht="23">
      <c r="A20" s="53" t="s">
        <v>90</v>
      </c>
      <c r="B20" s="77">
        <v>56</v>
      </c>
      <c r="C20" s="78">
        <v>3</v>
      </c>
      <c r="D20" s="67">
        <v>784</v>
      </c>
      <c r="E20" s="68">
        <v>379.4</v>
      </c>
      <c r="F20" s="69">
        <v>4.8</v>
      </c>
      <c r="G20" s="70">
        <v>444</v>
      </c>
      <c r="I20" s="92">
        <f t="shared" si="0"/>
        <v>1000</v>
      </c>
      <c r="J20" s="85">
        <f t="shared" si="1"/>
        <v>0.12433876976518722</v>
      </c>
      <c r="K20" s="83"/>
      <c r="L20" s="83"/>
      <c r="M20" s="83"/>
      <c r="N20" s="83"/>
      <c r="O20" s="83"/>
      <c r="P20" s="83"/>
      <c r="Q20" s="83"/>
      <c r="R20" s="83"/>
      <c r="S20" s="83"/>
      <c r="T20" s="83"/>
      <c r="U20" s="83"/>
      <c r="V20" s="83"/>
      <c r="W20" s="83"/>
      <c r="X20" s="87"/>
      <c r="AA20" s="109">
        <f t="shared" si="2"/>
        <v>35.000000000000007</v>
      </c>
      <c r="AB20" s="110">
        <f t="shared" si="3"/>
        <v>1.2173038254143798</v>
      </c>
      <c r="AC20" s="83"/>
      <c r="AD20" s="83"/>
      <c r="AE20" s="83"/>
      <c r="AF20" s="83"/>
      <c r="AG20" s="83"/>
      <c r="AH20" s="83"/>
      <c r="AI20" s="83"/>
      <c r="AJ20" s="83"/>
      <c r="AK20" s="83"/>
      <c r="AL20" s="83"/>
      <c r="AM20" s="83"/>
      <c r="AN20" s="83"/>
      <c r="AO20" s="83"/>
      <c r="AP20" s="106"/>
    </row>
    <row r="21" spans="1:42" ht="23">
      <c r="A21" s="53" t="s">
        <v>100</v>
      </c>
      <c r="B21" s="77">
        <v>58.1</v>
      </c>
      <c r="C21" s="78">
        <v>5</v>
      </c>
      <c r="D21" s="67">
        <v>800</v>
      </c>
      <c r="E21" s="68">
        <v>2137.3000000000002</v>
      </c>
      <c r="F21" s="69">
        <v>38.200000000000003</v>
      </c>
      <c r="G21" s="70">
        <v>527</v>
      </c>
      <c r="I21" s="92">
        <f t="shared" si="0"/>
        <v>1000</v>
      </c>
      <c r="J21" s="85">
        <f t="shared" si="1"/>
        <v>7.7389333808421723E-2</v>
      </c>
      <c r="K21" s="83"/>
      <c r="L21" s="83"/>
      <c r="M21" s="83"/>
      <c r="N21" s="83"/>
      <c r="O21" s="83"/>
      <c r="P21" s="83"/>
      <c r="Q21" s="83"/>
      <c r="R21" s="83"/>
      <c r="S21" s="83"/>
      <c r="T21" s="83"/>
      <c r="U21" s="83"/>
      <c r="V21" s="83"/>
      <c r="W21" s="83"/>
      <c r="X21" s="87"/>
      <c r="AA21" s="109">
        <f t="shared" si="2"/>
        <v>35.000000000000007</v>
      </c>
      <c r="AB21" s="110">
        <f t="shared" si="3"/>
        <v>1.3870775632212715</v>
      </c>
      <c r="AC21" s="83"/>
      <c r="AD21" s="83"/>
      <c r="AE21" s="83"/>
      <c r="AF21" s="83"/>
      <c r="AG21" s="83"/>
      <c r="AH21" s="83"/>
      <c r="AI21" s="83"/>
      <c r="AJ21" s="83"/>
      <c r="AK21" s="83"/>
      <c r="AL21" s="83"/>
      <c r="AM21" s="83"/>
      <c r="AN21" s="83"/>
      <c r="AO21" s="83"/>
      <c r="AP21" s="106"/>
    </row>
    <row r="22" spans="1:42" ht="23">
      <c r="A22" s="53" t="s">
        <v>67</v>
      </c>
      <c r="B22" s="77">
        <v>51.2</v>
      </c>
      <c r="C22" s="78">
        <v>1</v>
      </c>
      <c r="D22" s="67">
        <v>144</v>
      </c>
      <c r="E22" s="68">
        <v>4.0999999999999996</v>
      </c>
      <c r="F22" s="69">
        <v>18.100000000000001</v>
      </c>
      <c r="G22" s="70">
        <v>338</v>
      </c>
      <c r="I22" s="92">
        <f t="shared" si="0"/>
        <v>1000</v>
      </c>
      <c r="J22" s="85">
        <f t="shared" si="1"/>
        <v>0.22191947527729303</v>
      </c>
      <c r="K22" s="83"/>
      <c r="L22" s="83"/>
      <c r="M22" s="83"/>
      <c r="N22" s="83"/>
      <c r="O22" s="83"/>
      <c r="P22" s="83"/>
      <c r="Q22" s="83"/>
      <c r="R22" s="83"/>
      <c r="S22" s="83"/>
      <c r="T22" s="83"/>
      <c r="U22" s="83"/>
      <c r="V22" s="83"/>
      <c r="W22" s="83"/>
      <c r="X22" s="87"/>
      <c r="AA22" s="109">
        <f t="shared" si="2"/>
        <v>35.000000000000007</v>
      </c>
      <c r="AB22" s="110">
        <f t="shared" si="3"/>
        <v>0.96992687508196496</v>
      </c>
      <c r="AC22" s="83"/>
      <c r="AD22" s="83"/>
      <c r="AE22" s="83"/>
      <c r="AF22" s="83"/>
      <c r="AG22" s="83"/>
      <c r="AH22" s="83"/>
      <c r="AI22" s="83"/>
      <c r="AJ22" s="83"/>
      <c r="AK22" s="83"/>
      <c r="AL22" s="83"/>
      <c r="AM22" s="83"/>
      <c r="AN22" s="83"/>
      <c r="AO22" s="83"/>
      <c r="AP22" s="106"/>
    </row>
    <row r="23" spans="1:42" ht="23">
      <c r="A23" s="53" t="s">
        <v>94</v>
      </c>
      <c r="B23" s="77">
        <v>54.3</v>
      </c>
      <c r="C23" s="78">
        <v>3</v>
      </c>
      <c r="D23" s="67">
        <v>620</v>
      </c>
      <c r="E23" s="68">
        <v>571.6</v>
      </c>
      <c r="F23" s="69">
        <v>29</v>
      </c>
      <c r="G23" s="70">
        <v>765</v>
      </c>
      <c r="I23" s="92">
        <f t="shared" si="0"/>
        <v>1000</v>
      </c>
      <c r="J23" s="85">
        <f t="shared" si="1"/>
        <v>1.3534661670515919E-2</v>
      </c>
      <c r="K23" s="83"/>
      <c r="L23" s="83"/>
      <c r="M23" s="83"/>
      <c r="N23" s="83"/>
      <c r="O23" s="83"/>
      <c r="P23" s="83"/>
      <c r="Q23" s="83"/>
      <c r="R23" s="83"/>
      <c r="S23" s="83"/>
      <c r="T23" s="83"/>
      <c r="U23" s="83"/>
      <c r="V23" s="83"/>
      <c r="W23" s="83"/>
      <c r="X23" s="87"/>
      <c r="AA23" s="109">
        <f t="shared" si="2"/>
        <v>35.000000000000007</v>
      </c>
      <c r="AB23" s="110">
        <f t="shared" si="3"/>
        <v>1.7945104526839952</v>
      </c>
      <c r="AC23" s="83"/>
      <c r="AD23" s="83"/>
      <c r="AE23" s="83"/>
      <c r="AF23" s="83"/>
      <c r="AG23" s="83"/>
      <c r="AH23" s="83"/>
      <c r="AI23" s="83"/>
      <c r="AJ23" s="83"/>
      <c r="AK23" s="83"/>
      <c r="AL23" s="83"/>
      <c r="AM23" s="83"/>
      <c r="AN23" s="83"/>
      <c r="AO23" s="83"/>
      <c r="AP23" s="106"/>
    </row>
    <row r="24" spans="1:42" ht="23">
      <c r="A24" s="53" t="s">
        <v>39</v>
      </c>
      <c r="B24" s="77">
        <v>56.2</v>
      </c>
      <c r="C24" s="78">
        <v>1</v>
      </c>
      <c r="D24" s="67">
        <v>51</v>
      </c>
      <c r="E24" s="68">
        <v>0.5</v>
      </c>
      <c r="F24" s="69">
        <v>9</v>
      </c>
      <c r="G24" s="70">
        <v>137</v>
      </c>
      <c r="I24" s="92">
        <f t="shared" si="0"/>
        <v>1000</v>
      </c>
      <c r="J24" s="85">
        <f t="shared" si="1"/>
        <v>0.74525137917075612</v>
      </c>
      <c r="K24" s="83"/>
      <c r="L24" s="83"/>
      <c r="M24" s="83"/>
      <c r="N24" s="83"/>
      <c r="O24" s="83"/>
      <c r="P24" s="83"/>
      <c r="Q24" s="83"/>
      <c r="R24" s="83"/>
      <c r="S24" s="83"/>
      <c r="T24" s="83"/>
      <c r="U24" s="83"/>
      <c r="V24" s="83"/>
      <c r="W24" s="83"/>
      <c r="X24" s="87"/>
      <c r="AA24" s="109">
        <f t="shared" si="2"/>
        <v>35.000000000000007</v>
      </c>
      <c r="AB24" s="110">
        <f t="shared" si="3"/>
        <v>0.35123701278847164</v>
      </c>
      <c r="AC24" s="83"/>
      <c r="AD24" s="83"/>
      <c r="AE24" s="83"/>
      <c r="AF24" s="83"/>
      <c r="AG24" s="83"/>
      <c r="AH24" s="83"/>
      <c r="AI24" s="83"/>
      <c r="AJ24" s="83"/>
      <c r="AK24" s="83"/>
      <c r="AL24" s="83"/>
      <c r="AM24" s="83"/>
      <c r="AN24" s="83"/>
      <c r="AO24" s="83"/>
      <c r="AP24" s="106"/>
    </row>
    <row r="25" spans="1:42" ht="23">
      <c r="A25" s="53" t="s">
        <v>71</v>
      </c>
      <c r="B25" s="77">
        <v>56.8</v>
      </c>
      <c r="C25" s="78">
        <v>1</v>
      </c>
      <c r="D25" s="67">
        <v>272</v>
      </c>
      <c r="E25" s="68">
        <v>9.6</v>
      </c>
      <c r="F25" s="69">
        <v>85.5</v>
      </c>
      <c r="G25" s="70">
        <v>269</v>
      </c>
      <c r="I25" s="92">
        <f t="shared" si="0"/>
        <v>1000</v>
      </c>
      <c r="J25" s="85">
        <f t="shared" si="1"/>
        <v>0.325182462162452</v>
      </c>
      <c r="K25" s="83"/>
      <c r="L25" s="83"/>
      <c r="M25" s="83"/>
      <c r="N25" s="83"/>
      <c r="O25" s="83"/>
      <c r="P25" s="83"/>
      <c r="Q25" s="83"/>
      <c r="R25" s="83"/>
      <c r="S25" s="83"/>
      <c r="T25" s="83"/>
      <c r="U25" s="83"/>
      <c r="V25" s="83"/>
      <c r="W25" s="83"/>
      <c r="X25" s="87"/>
      <c r="AA25" s="109">
        <f t="shared" si="2"/>
        <v>35.000000000000007</v>
      </c>
      <c r="AB25" s="110">
        <f t="shared" si="3"/>
        <v>0.784436565282702</v>
      </c>
      <c r="AC25" s="83"/>
      <c r="AD25" s="83"/>
      <c r="AE25" s="83"/>
      <c r="AF25" s="83"/>
      <c r="AG25" s="83"/>
      <c r="AH25" s="83"/>
      <c r="AI25" s="83"/>
      <c r="AJ25" s="83"/>
      <c r="AK25" s="83"/>
      <c r="AL25" s="83"/>
      <c r="AM25" s="83"/>
      <c r="AN25" s="83"/>
      <c r="AO25" s="83"/>
      <c r="AP25" s="106"/>
    </row>
    <row r="26" spans="1:42" ht="23">
      <c r="A26" s="53" t="s">
        <v>69</v>
      </c>
      <c r="B26" s="77">
        <v>56.8</v>
      </c>
      <c r="C26" s="78">
        <v>1</v>
      </c>
      <c r="D26" s="67">
        <v>137</v>
      </c>
      <c r="E26" s="68">
        <v>5.4</v>
      </c>
      <c r="F26" s="69">
        <v>8.5</v>
      </c>
      <c r="G26" s="70">
        <v>284</v>
      </c>
      <c r="I26" s="92">
        <f t="shared" si="0"/>
        <v>1000</v>
      </c>
      <c r="J26" s="85">
        <f t="shared" si="1"/>
        <v>0.29886083732892649</v>
      </c>
      <c r="K26" s="83"/>
      <c r="L26" s="83"/>
      <c r="M26" s="83"/>
      <c r="N26" s="83"/>
      <c r="O26" s="83"/>
      <c r="P26" s="83"/>
      <c r="Q26" s="83"/>
      <c r="R26" s="83"/>
      <c r="S26" s="83"/>
      <c r="T26" s="83"/>
      <c r="U26" s="83"/>
      <c r="V26" s="83"/>
      <c r="W26" s="83"/>
      <c r="X26" s="87"/>
      <c r="AA26" s="109">
        <f t="shared" si="2"/>
        <v>35.000000000000007</v>
      </c>
      <c r="AB26" s="110">
        <f t="shared" si="3"/>
        <v>0.82673610022464883</v>
      </c>
      <c r="AC26" s="83"/>
      <c r="AD26" s="83"/>
      <c r="AE26" s="83"/>
      <c r="AF26" s="83"/>
      <c r="AG26" s="83"/>
      <c r="AH26" s="83"/>
      <c r="AI26" s="83"/>
      <c r="AJ26" s="83"/>
      <c r="AK26" s="83"/>
      <c r="AL26" s="83"/>
      <c r="AM26" s="83"/>
      <c r="AN26" s="83"/>
      <c r="AO26" s="83"/>
      <c r="AP26" s="106"/>
    </row>
    <row r="27" spans="1:42" ht="23">
      <c r="A27" s="53" t="s">
        <v>97</v>
      </c>
      <c r="B27" s="77">
        <v>56.5</v>
      </c>
      <c r="C27" s="78">
        <v>4</v>
      </c>
      <c r="D27" s="67">
        <v>967</v>
      </c>
      <c r="E27" s="68">
        <v>909.6</v>
      </c>
      <c r="F27" s="69">
        <v>2.1</v>
      </c>
      <c r="G27" s="70">
        <v>517</v>
      </c>
      <c r="I27" s="92">
        <f t="shared" si="0"/>
        <v>1000</v>
      </c>
      <c r="J27" s="85">
        <f t="shared" si="1"/>
        <v>8.2087668896604057E-2</v>
      </c>
      <c r="K27" s="83"/>
      <c r="L27" s="83"/>
      <c r="M27" s="83"/>
      <c r="N27" s="83"/>
      <c r="O27" s="83"/>
      <c r="P27" s="83"/>
      <c r="Q27" s="83"/>
      <c r="R27" s="83"/>
      <c r="S27" s="83"/>
      <c r="T27" s="83"/>
      <c r="U27" s="83"/>
      <c r="V27" s="83"/>
      <c r="W27" s="83"/>
      <c r="X27" s="87"/>
      <c r="AA27" s="109">
        <f t="shared" si="2"/>
        <v>35.000000000000007</v>
      </c>
      <c r="AB27" s="110">
        <f t="shared" si="3"/>
        <v>1.3675489805678813</v>
      </c>
      <c r="AC27" s="83"/>
      <c r="AD27" s="83"/>
      <c r="AE27" s="83"/>
      <c r="AF27" s="83"/>
      <c r="AG27" s="83"/>
      <c r="AH27" s="83"/>
      <c r="AI27" s="83"/>
      <c r="AJ27" s="83"/>
      <c r="AK27" s="83"/>
      <c r="AL27" s="83"/>
      <c r="AM27" s="83"/>
      <c r="AN27" s="83"/>
      <c r="AO27" s="83"/>
      <c r="AP27" s="106"/>
    </row>
    <row r="28" spans="1:42" ht="23">
      <c r="A28" s="53" t="s">
        <v>113</v>
      </c>
      <c r="B28" s="77">
        <v>59.4</v>
      </c>
      <c r="C28" s="78">
        <v>2</v>
      </c>
      <c r="D28" s="67">
        <v>15</v>
      </c>
      <c r="E28" s="68">
        <v>7.3</v>
      </c>
      <c r="F28" s="69">
        <v>85.5</v>
      </c>
      <c r="G28" s="70">
        <v>131</v>
      </c>
      <c r="I28" s="92">
        <f t="shared" si="0"/>
        <v>1000</v>
      </c>
      <c r="J28" s="85">
        <f t="shared" si="1"/>
        <v>0.77920996547325283</v>
      </c>
      <c r="K28" s="83"/>
      <c r="L28" s="83"/>
      <c r="M28" s="83"/>
      <c r="N28" s="83"/>
      <c r="O28" s="83"/>
      <c r="P28" s="83"/>
      <c r="Q28" s="83"/>
      <c r="R28" s="83"/>
      <c r="S28" s="83"/>
      <c r="T28" s="83"/>
      <c r="U28" s="83"/>
      <c r="V28" s="83"/>
      <c r="W28" s="83"/>
      <c r="X28" s="87"/>
      <c r="AA28" s="109">
        <f t="shared" si="2"/>
        <v>35.000000000000007</v>
      </c>
      <c r="AB28" s="110">
        <f t="shared" si="3"/>
        <v>0.32856196730718329</v>
      </c>
      <c r="AC28" s="83"/>
      <c r="AD28" s="83"/>
      <c r="AE28" s="83"/>
      <c r="AF28" s="83"/>
      <c r="AG28" s="83"/>
      <c r="AH28" s="83"/>
      <c r="AI28" s="83"/>
      <c r="AJ28" s="83"/>
      <c r="AK28" s="83"/>
      <c r="AL28" s="83"/>
      <c r="AM28" s="83"/>
      <c r="AN28" s="83"/>
      <c r="AO28" s="83"/>
      <c r="AP28" s="106"/>
    </row>
    <row r="29" spans="1:42" ht="23">
      <c r="A29" s="53" t="s">
        <v>114</v>
      </c>
      <c r="B29" s="77">
        <v>57.6</v>
      </c>
      <c r="C29" s="78">
        <v>3</v>
      </c>
      <c r="D29" s="67">
        <v>347</v>
      </c>
      <c r="E29" s="68">
        <v>305.60000000000002</v>
      </c>
      <c r="F29" s="69">
        <v>57.1</v>
      </c>
      <c r="G29" s="70">
        <v>433</v>
      </c>
      <c r="I29" s="92">
        <f t="shared" si="0"/>
        <v>1000</v>
      </c>
      <c r="J29" s="85">
        <f t="shared" si="1"/>
        <v>0.1321410494976015</v>
      </c>
      <c r="K29" s="83"/>
      <c r="L29" s="83"/>
      <c r="M29" s="83"/>
      <c r="N29" s="83"/>
      <c r="O29" s="83"/>
      <c r="P29" s="83"/>
      <c r="Q29" s="83"/>
      <c r="R29" s="83"/>
      <c r="S29" s="83"/>
      <c r="T29" s="83"/>
      <c r="U29" s="83"/>
      <c r="V29" s="83"/>
      <c r="W29" s="83"/>
      <c r="X29" s="87"/>
      <c r="AA29" s="109">
        <f t="shared" si="2"/>
        <v>35.000000000000007</v>
      </c>
      <c r="AB29" s="110">
        <f t="shared" si="3"/>
        <v>1.1933811330504529</v>
      </c>
      <c r="AC29" s="83"/>
      <c r="AD29" s="83"/>
      <c r="AE29" s="83"/>
      <c r="AF29" s="83"/>
      <c r="AG29" s="83"/>
      <c r="AH29" s="83"/>
      <c r="AI29" s="83"/>
      <c r="AJ29" s="83"/>
      <c r="AK29" s="83"/>
      <c r="AL29" s="83"/>
      <c r="AM29" s="83"/>
      <c r="AN29" s="83"/>
      <c r="AO29" s="83"/>
      <c r="AP29" s="106"/>
    </row>
    <row r="30" spans="1:42" ht="23">
      <c r="A30" s="53" t="s">
        <v>93</v>
      </c>
      <c r="B30" s="77">
        <v>59</v>
      </c>
      <c r="C30" s="78">
        <v>6</v>
      </c>
      <c r="D30" s="67">
        <v>269</v>
      </c>
      <c r="E30" s="68">
        <v>489.5</v>
      </c>
      <c r="F30" s="69">
        <v>28.1</v>
      </c>
      <c r="G30" s="70">
        <v>440</v>
      </c>
      <c r="I30" s="92">
        <f t="shared" si="0"/>
        <v>1000</v>
      </c>
      <c r="J30" s="85">
        <f t="shared" si="1"/>
        <v>0.12712599390486332</v>
      </c>
      <c r="K30" s="83"/>
      <c r="L30" s="83"/>
      <c r="M30" s="83"/>
      <c r="N30" s="83"/>
      <c r="O30" s="83"/>
      <c r="P30" s="83"/>
      <c r="Q30" s="83"/>
      <c r="R30" s="83"/>
      <c r="S30" s="83"/>
      <c r="T30" s="83"/>
      <c r="U30" s="83"/>
      <c r="V30" s="83"/>
      <c r="W30" s="83"/>
      <c r="X30" s="87"/>
      <c r="AA30" s="109">
        <f t="shared" si="2"/>
        <v>35.000000000000007</v>
      </c>
      <c r="AB30" s="110">
        <f t="shared" si="3"/>
        <v>1.208646569376614</v>
      </c>
      <c r="AC30" s="83"/>
      <c r="AD30" s="83"/>
      <c r="AE30" s="83"/>
      <c r="AF30" s="83"/>
      <c r="AG30" s="83"/>
      <c r="AH30" s="83"/>
      <c r="AI30" s="83"/>
      <c r="AJ30" s="83"/>
      <c r="AK30" s="83"/>
      <c r="AL30" s="83"/>
      <c r="AM30" s="83"/>
      <c r="AN30" s="83"/>
      <c r="AO30" s="83"/>
      <c r="AP30" s="106"/>
    </row>
    <row r="31" spans="1:42" ht="23">
      <c r="A31" s="53" t="s">
        <v>60</v>
      </c>
      <c r="B31" s="77">
        <v>57</v>
      </c>
      <c r="C31" s="78">
        <v>3</v>
      </c>
      <c r="D31" s="67">
        <v>810</v>
      </c>
      <c r="E31" s="68">
        <v>106.7</v>
      </c>
      <c r="F31" s="69">
        <v>23.8</v>
      </c>
      <c r="G31" s="70">
        <v>425</v>
      </c>
      <c r="I31" s="92">
        <f t="shared" si="0"/>
        <v>1000</v>
      </c>
      <c r="J31" s="85">
        <f t="shared" si="1"/>
        <v>0.1380947873091522</v>
      </c>
      <c r="K31" s="83"/>
      <c r="L31" s="83"/>
      <c r="M31" s="83"/>
      <c r="N31" s="83"/>
      <c r="O31" s="83"/>
      <c r="P31" s="83"/>
      <c r="Q31" s="83"/>
      <c r="R31" s="83"/>
      <c r="S31" s="83"/>
      <c r="T31" s="83"/>
      <c r="U31" s="83"/>
      <c r="V31" s="83"/>
      <c r="W31" s="83"/>
      <c r="X31" s="87"/>
      <c r="AA31" s="109">
        <f t="shared" si="2"/>
        <v>35.000000000000007</v>
      </c>
      <c r="AB31" s="110">
        <f t="shared" si="3"/>
        <v>1.1757517831653104</v>
      </c>
      <c r="AC31" s="83"/>
      <c r="AD31" s="83"/>
      <c r="AE31" s="83"/>
      <c r="AF31" s="83"/>
      <c r="AG31" s="83"/>
      <c r="AH31" s="83"/>
      <c r="AI31" s="83"/>
      <c r="AJ31" s="83"/>
      <c r="AK31" s="83"/>
      <c r="AL31" s="83"/>
      <c r="AM31" s="83"/>
      <c r="AN31" s="83"/>
      <c r="AO31" s="83"/>
      <c r="AP31" s="106"/>
    </row>
    <row r="32" spans="1:42" ht="23">
      <c r="A32" s="53" t="s">
        <v>72</v>
      </c>
      <c r="B32" s="77">
        <v>57.5</v>
      </c>
      <c r="C32" s="78">
        <v>1</v>
      </c>
      <c r="D32" s="67">
        <v>123</v>
      </c>
      <c r="E32" s="68">
        <v>10.4</v>
      </c>
      <c r="F32" s="69">
        <v>6.5</v>
      </c>
      <c r="G32" s="70">
        <v>159</v>
      </c>
      <c r="I32" s="92">
        <f t="shared" si="0"/>
        <v>1000</v>
      </c>
      <c r="J32" s="85">
        <f t="shared" si="1"/>
        <v>0.63776655304364471</v>
      </c>
      <c r="K32" s="83"/>
      <c r="L32" s="83"/>
      <c r="M32" s="83"/>
      <c r="N32" s="83"/>
      <c r="O32" s="83"/>
      <c r="P32" s="83"/>
      <c r="Q32" s="83"/>
      <c r="R32" s="83"/>
      <c r="S32" s="83"/>
      <c r="T32" s="83"/>
      <c r="U32" s="83"/>
      <c r="V32" s="83"/>
      <c r="W32" s="83"/>
      <c r="X32" s="87"/>
      <c r="AA32" s="109">
        <f t="shared" si="2"/>
        <v>35.000000000000007</v>
      </c>
      <c r="AB32" s="110">
        <f t="shared" si="3"/>
        <v>0.43208151937443756</v>
      </c>
      <c r="AC32" s="83"/>
      <c r="AD32" s="83"/>
      <c r="AE32" s="83"/>
      <c r="AF32" s="83"/>
      <c r="AG32" s="83"/>
      <c r="AH32" s="83"/>
      <c r="AI32" s="83"/>
      <c r="AJ32" s="83"/>
      <c r="AK32" s="83"/>
      <c r="AL32" s="83"/>
      <c r="AM32" s="83"/>
      <c r="AN32" s="83"/>
      <c r="AO32" s="83"/>
      <c r="AP32" s="106"/>
    </row>
    <row r="33" spans="1:42" ht="23">
      <c r="A33" s="53" t="s">
        <v>83</v>
      </c>
      <c r="B33" s="77">
        <v>59.3</v>
      </c>
      <c r="C33" s="78">
        <v>3</v>
      </c>
      <c r="D33" s="67">
        <v>66</v>
      </c>
      <c r="E33" s="68">
        <v>50.2</v>
      </c>
      <c r="F33" s="69">
        <v>62.9</v>
      </c>
      <c r="G33" s="70">
        <v>162</v>
      </c>
      <c r="I33" s="92">
        <f t="shared" si="0"/>
        <v>1000</v>
      </c>
      <c r="J33" s="85">
        <f t="shared" si="1"/>
        <v>0.62486651223353729</v>
      </c>
      <c r="K33" s="83"/>
      <c r="L33" s="83"/>
      <c r="M33" s="83"/>
      <c r="N33" s="83"/>
      <c r="O33" s="83"/>
      <c r="P33" s="83"/>
      <c r="Q33" s="83"/>
      <c r="R33" s="83"/>
      <c r="S33" s="83"/>
      <c r="T33" s="83"/>
      <c r="U33" s="83"/>
      <c r="V33" s="83"/>
      <c r="W33" s="83"/>
      <c r="X33" s="87"/>
      <c r="AA33" s="109">
        <f t="shared" si="2"/>
        <v>35.000000000000007</v>
      </c>
      <c r="AB33" s="110">
        <f t="shared" si="3"/>
        <v>0.44281967013818513</v>
      </c>
      <c r="AC33" s="83"/>
      <c r="AD33" s="83"/>
      <c r="AE33" s="83"/>
      <c r="AF33" s="83"/>
      <c r="AG33" s="83"/>
      <c r="AH33" s="83"/>
      <c r="AI33" s="83"/>
      <c r="AJ33" s="83"/>
      <c r="AK33" s="83"/>
      <c r="AL33" s="83"/>
      <c r="AM33" s="83"/>
      <c r="AN33" s="83"/>
      <c r="AO33" s="83"/>
      <c r="AP33" s="106"/>
    </row>
    <row r="34" spans="1:42" ht="23">
      <c r="A34" s="53" t="s">
        <v>98</v>
      </c>
      <c r="B34" s="77">
        <v>60.3</v>
      </c>
      <c r="C34" s="78">
        <v>6</v>
      </c>
      <c r="D34" s="67">
        <v>450</v>
      </c>
      <c r="E34" s="68">
        <v>984.2</v>
      </c>
      <c r="F34" s="69">
        <v>188.7</v>
      </c>
      <c r="G34" s="70">
        <v>421</v>
      </c>
      <c r="I34" s="92">
        <f t="shared" si="0"/>
        <v>1000</v>
      </c>
      <c r="J34" s="85">
        <f t="shared" si="1"/>
        <v>0.14116394350963796</v>
      </c>
      <c r="K34" s="83"/>
      <c r="L34" s="83"/>
      <c r="M34" s="83"/>
      <c r="N34" s="83"/>
      <c r="O34" s="83"/>
      <c r="P34" s="83"/>
      <c r="Q34" s="83"/>
      <c r="R34" s="83"/>
      <c r="S34" s="83"/>
      <c r="T34" s="83"/>
      <c r="U34" s="83"/>
      <c r="V34" s="83"/>
      <c r="W34" s="83"/>
      <c r="X34" s="87"/>
      <c r="AA34" s="109">
        <f t="shared" si="2"/>
        <v>35.000000000000007</v>
      </c>
      <c r="AB34" s="110">
        <f t="shared" si="3"/>
        <v>1.1668623970264864</v>
      </c>
      <c r="AC34" s="83"/>
      <c r="AD34" s="83"/>
      <c r="AE34" s="83"/>
      <c r="AF34" s="83"/>
      <c r="AG34" s="83"/>
      <c r="AH34" s="83"/>
      <c r="AI34" s="83"/>
      <c r="AJ34" s="83"/>
      <c r="AK34" s="83"/>
      <c r="AL34" s="83"/>
      <c r="AM34" s="83"/>
      <c r="AN34" s="83"/>
      <c r="AO34" s="83"/>
      <c r="AP34" s="106"/>
    </row>
    <row r="35" spans="1:42" ht="23">
      <c r="A35" s="53" t="s">
        <v>99</v>
      </c>
      <c r="B35" s="77">
        <v>57.3</v>
      </c>
      <c r="C35" s="78">
        <v>5</v>
      </c>
      <c r="D35" s="67">
        <v>1009</v>
      </c>
      <c r="E35" s="68">
        <v>1735.3</v>
      </c>
      <c r="F35" s="69">
        <v>0.6</v>
      </c>
      <c r="G35" s="70">
        <v>594</v>
      </c>
      <c r="I35" s="92">
        <f t="shared" si="0"/>
        <v>1000</v>
      </c>
      <c r="J35" s="85">
        <f t="shared" si="1"/>
        <v>5.1172572474246579E-2</v>
      </c>
      <c r="K35" s="83"/>
      <c r="L35" s="83"/>
      <c r="M35" s="83"/>
      <c r="N35" s="83"/>
      <c r="O35" s="83"/>
      <c r="P35" s="83"/>
      <c r="Q35" s="83"/>
      <c r="R35" s="83"/>
      <c r="S35" s="83"/>
      <c r="T35" s="83"/>
      <c r="U35" s="83"/>
      <c r="V35" s="83"/>
      <c r="W35" s="83"/>
      <c r="X35" s="87"/>
      <c r="AA35" s="109">
        <f t="shared" si="2"/>
        <v>35.000000000000007</v>
      </c>
      <c r="AB35" s="110">
        <f t="shared" si="3"/>
        <v>1.5122073448502626</v>
      </c>
      <c r="AC35" s="83"/>
      <c r="AD35" s="83"/>
      <c r="AE35" s="83"/>
      <c r="AF35" s="83"/>
      <c r="AG35" s="83"/>
      <c r="AH35" s="83"/>
      <c r="AI35" s="83"/>
      <c r="AJ35" s="83"/>
      <c r="AK35" s="83"/>
      <c r="AL35" s="83"/>
      <c r="AM35" s="83"/>
      <c r="AN35" s="83"/>
      <c r="AO35" s="83"/>
      <c r="AP35" s="106"/>
    </row>
    <row r="36" spans="1:42" ht="23">
      <c r="A36" s="53" t="s">
        <v>5</v>
      </c>
      <c r="B36" s="77">
        <v>58.8</v>
      </c>
      <c r="C36" s="78">
        <v>2</v>
      </c>
      <c r="D36" s="67">
        <v>119</v>
      </c>
      <c r="E36" s="68">
        <v>60.9</v>
      </c>
      <c r="F36" s="69">
        <v>9.6999999999999993</v>
      </c>
      <c r="G36" s="70">
        <v>207</v>
      </c>
      <c r="I36" s="92">
        <f t="shared" si="0"/>
        <v>1000</v>
      </c>
      <c r="J36" s="85">
        <f t="shared" si="1"/>
        <v>0.46789656829432835</v>
      </c>
      <c r="K36" s="83"/>
      <c r="L36" s="83"/>
      <c r="M36" s="83"/>
      <c r="N36" s="83"/>
      <c r="O36" s="83"/>
      <c r="P36" s="83"/>
      <c r="Q36" s="83"/>
      <c r="R36" s="83"/>
      <c r="S36" s="83"/>
      <c r="T36" s="83"/>
      <c r="U36" s="83"/>
      <c r="V36" s="83"/>
      <c r="W36" s="83"/>
      <c r="X36" s="87"/>
      <c r="AA36" s="109">
        <f t="shared" si="2"/>
        <v>35.000000000000007</v>
      </c>
      <c r="AB36" s="110">
        <f t="shared" si="3"/>
        <v>0.59583316245372919</v>
      </c>
      <c r="AC36" s="83"/>
      <c r="AD36" s="83"/>
      <c r="AE36" s="83"/>
      <c r="AF36" s="83"/>
      <c r="AG36" s="83"/>
      <c r="AH36" s="83"/>
      <c r="AI36" s="83"/>
      <c r="AJ36" s="83"/>
      <c r="AK36" s="83"/>
      <c r="AL36" s="83"/>
      <c r="AM36" s="83"/>
      <c r="AN36" s="83"/>
      <c r="AO36" s="83"/>
      <c r="AP36" s="106"/>
    </row>
    <row r="37" spans="1:42" ht="23">
      <c r="A37" s="53" t="s">
        <v>6</v>
      </c>
      <c r="B37" s="77">
        <v>57.2</v>
      </c>
      <c r="C37" s="78">
        <v>3</v>
      </c>
      <c r="D37" s="67">
        <v>620</v>
      </c>
      <c r="E37" s="68">
        <v>365.2</v>
      </c>
      <c r="F37" s="69">
        <v>82.3</v>
      </c>
      <c r="G37" s="70">
        <v>470</v>
      </c>
      <c r="I37" s="92">
        <f t="shared" si="0"/>
        <v>1000</v>
      </c>
      <c r="J37" s="85">
        <f t="shared" si="1"/>
        <v>0.10751981477034489</v>
      </c>
      <c r="K37" s="83"/>
      <c r="L37" s="83"/>
      <c r="M37" s="83"/>
      <c r="N37" s="83"/>
      <c r="O37" s="83"/>
      <c r="P37" s="83"/>
      <c r="Q37" s="83"/>
      <c r="R37" s="83"/>
      <c r="S37" s="83"/>
      <c r="T37" s="83"/>
      <c r="U37" s="83"/>
      <c r="V37" s="83"/>
      <c r="W37" s="83"/>
      <c r="X37" s="87"/>
      <c r="AA37" s="109">
        <f t="shared" si="2"/>
        <v>35.000000000000007</v>
      </c>
      <c r="AB37" s="110">
        <f t="shared" si="3"/>
        <v>1.2724512603376068</v>
      </c>
      <c r="AC37" s="83"/>
      <c r="AD37" s="83"/>
      <c r="AE37" s="83"/>
      <c r="AF37" s="83"/>
      <c r="AG37" s="83"/>
      <c r="AH37" s="83"/>
      <c r="AI37" s="83"/>
      <c r="AJ37" s="83"/>
      <c r="AK37" s="83"/>
      <c r="AL37" s="83"/>
      <c r="AM37" s="83"/>
      <c r="AN37" s="83"/>
      <c r="AO37" s="83"/>
      <c r="AP37" s="106"/>
    </row>
    <row r="38" spans="1:42" ht="23">
      <c r="A38" s="53" t="s">
        <v>80</v>
      </c>
      <c r="B38" s="77">
        <v>59.1</v>
      </c>
      <c r="C38" s="78">
        <v>2</v>
      </c>
      <c r="D38" s="67">
        <v>45</v>
      </c>
      <c r="E38" s="68">
        <v>35.200000000000003</v>
      </c>
      <c r="F38" s="69">
        <v>51.5</v>
      </c>
      <c r="G38" s="70">
        <v>62</v>
      </c>
      <c r="H38" s="28"/>
      <c r="I38" s="92">
        <f t="shared" si="0"/>
        <v>1000</v>
      </c>
      <c r="J38" s="85">
        <f t="shared" si="1"/>
        <v>1.4583178315928815</v>
      </c>
      <c r="K38" s="83"/>
      <c r="L38" s="83"/>
      <c r="M38" s="83"/>
      <c r="N38" s="83"/>
      <c r="O38" s="83"/>
      <c r="P38" s="83"/>
      <c r="Q38" s="83"/>
      <c r="R38" s="83"/>
      <c r="S38" s="83"/>
      <c r="T38" s="83"/>
      <c r="U38" s="83"/>
      <c r="V38" s="83"/>
      <c r="W38" s="83"/>
      <c r="X38" s="87"/>
      <c r="AA38" s="109">
        <f t="shared" si="2"/>
        <v>35.000000000000007</v>
      </c>
      <c r="AB38" s="110">
        <f t="shared" si="3"/>
        <v>6.1664632739579006E-2</v>
      </c>
      <c r="AC38" s="83"/>
      <c r="AD38" s="83"/>
      <c r="AE38" s="83"/>
      <c r="AF38" s="83"/>
      <c r="AG38" s="83"/>
      <c r="AH38" s="83"/>
      <c r="AI38" s="83"/>
      <c r="AJ38" s="83"/>
      <c r="AK38" s="83"/>
      <c r="AL38" s="83"/>
      <c r="AM38" s="83"/>
      <c r="AN38" s="83"/>
      <c r="AO38" s="83"/>
      <c r="AP38" s="106"/>
    </row>
    <row r="39" spans="1:42" ht="23">
      <c r="A39" s="53" t="s">
        <v>86</v>
      </c>
      <c r="B39" s="77">
        <v>56.5</v>
      </c>
      <c r="C39" s="78">
        <v>2</v>
      </c>
      <c r="D39" s="67">
        <v>140</v>
      </c>
      <c r="E39" s="68">
        <v>76.400000000000006</v>
      </c>
      <c r="F39" s="69">
        <v>36.799999999999997</v>
      </c>
      <c r="G39" s="70">
        <v>378</v>
      </c>
      <c r="I39" s="92">
        <f t="shared" si="0"/>
        <v>1000</v>
      </c>
      <c r="J39" s="85">
        <f t="shared" si="1"/>
        <v>0.1785131792047871</v>
      </c>
      <c r="K39" s="83"/>
      <c r="L39" s="83"/>
      <c r="M39" s="83"/>
      <c r="N39" s="83"/>
      <c r="O39" s="83"/>
      <c r="P39" s="83"/>
      <c r="Q39" s="83"/>
      <c r="R39" s="83"/>
      <c r="S39" s="83"/>
      <c r="T39" s="83"/>
      <c r="U39" s="83"/>
      <c r="V39" s="83"/>
      <c r="W39" s="83"/>
      <c r="X39" s="87"/>
      <c r="AA39" s="109">
        <f t="shared" si="2"/>
        <v>35.000000000000007</v>
      </c>
      <c r="AB39" s="110">
        <f t="shared" si="3"/>
        <v>1.0679646584047511</v>
      </c>
      <c r="AC39" s="83"/>
      <c r="AD39" s="83"/>
      <c r="AE39" s="83"/>
      <c r="AF39" s="83"/>
      <c r="AG39" s="83"/>
      <c r="AH39" s="83"/>
      <c r="AI39" s="83"/>
      <c r="AJ39" s="83"/>
      <c r="AK39" s="83"/>
      <c r="AL39" s="83"/>
      <c r="AM39" s="83"/>
      <c r="AN39" s="83"/>
      <c r="AO39" s="83"/>
      <c r="AP39" s="106"/>
    </row>
    <row r="40" spans="1:42" ht="23">
      <c r="A40" s="53" t="s">
        <v>87</v>
      </c>
      <c r="B40" s="77">
        <v>60.8</v>
      </c>
      <c r="C40" s="78">
        <v>2</v>
      </c>
      <c r="D40" s="67">
        <v>285</v>
      </c>
      <c r="E40" s="68">
        <v>121.2</v>
      </c>
      <c r="F40" s="69">
        <v>258.10000000000002</v>
      </c>
      <c r="G40" s="70">
        <v>246</v>
      </c>
      <c r="I40" s="92">
        <f t="shared" si="0"/>
        <v>1000</v>
      </c>
      <c r="J40" s="85">
        <f t="shared" si="1"/>
        <v>0.37096004375917202</v>
      </c>
      <c r="K40" s="83"/>
      <c r="L40" s="83"/>
      <c r="M40" s="83"/>
      <c r="N40" s="83"/>
      <c r="O40" s="83"/>
      <c r="P40" s="83"/>
      <c r="Q40" s="83"/>
      <c r="R40" s="83"/>
      <c r="S40" s="83"/>
      <c r="T40" s="83"/>
      <c r="U40" s="83"/>
      <c r="V40" s="83"/>
      <c r="W40" s="83"/>
      <c r="X40" s="87"/>
      <c r="AA40" s="109">
        <f t="shared" si="2"/>
        <v>35.000000000000007</v>
      </c>
      <c r="AB40" s="110">
        <f t="shared" si="3"/>
        <v>0.71718382197606922</v>
      </c>
      <c r="AC40" s="83"/>
      <c r="AD40" s="83"/>
      <c r="AE40" s="83"/>
      <c r="AF40" s="83"/>
      <c r="AG40" s="83"/>
      <c r="AH40" s="83"/>
      <c r="AI40" s="83"/>
      <c r="AJ40" s="83"/>
      <c r="AK40" s="83"/>
      <c r="AL40" s="83"/>
      <c r="AM40" s="83"/>
      <c r="AN40" s="83"/>
      <c r="AO40" s="83"/>
      <c r="AP40" s="106"/>
    </row>
    <row r="41" spans="1:42" ht="23">
      <c r="A41" s="53" t="s">
        <v>84</v>
      </c>
      <c r="B41" s="77">
        <v>59.3</v>
      </c>
      <c r="C41" s="78">
        <v>2</v>
      </c>
      <c r="D41" s="67">
        <v>170</v>
      </c>
      <c r="E41" s="68">
        <v>55.4</v>
      </c>
      <c r="F41" s="69">
        <v>66.099999999999994</v>
      </c>
      <c r="G41" s="70">
        <v>65</v>
      </c>
      <c r="I41" s="92">
        <f t="shared" si="0"/>
        <v>1000</v>
      </c>
      <c r="J41" s="85">
        <f t="shared" si="1"/>
        <v>1.4091746988369325</v>
      </c>
      <c r="K41" s="83"/>
      <c r="L41" s="83"/>
      <c r="M41" s="83"/>
      <c r="N41" s="83"/>
      <c r="O41" s="83"/>
      <c r="P41" s="83"/>
      <c r="Q41" s="83"/>
      <c r="R41" s="83"/>
      <c r="S41" s="83"/>
      <c r="T41" s="83"/>
      <c r="U41" s="83"/>
      <c r="V41" s="83"/>
      <c r="W41" s="83"/>
      <c r="X41" s="87"/>
      <c r="AA41" s="109">
        <f t="shared" si="2"/>
        <v>35.000000000000007</v>
      </c>
      <c r="AB41" s="110">
        <f t="shared" si="3"/>
        <v>7.2277801941694753E-2</v>
      </c>
      <c r="AC41" s="83"/>
      <c r="AD41" s="83"/>
      <c r="AE41" s="83"/>
      <c r="AF41" s="83"/>
      <c r="AG41" s="83"/>
      <c r="AH41" s="83"/>
      <c r="AI41" s="83"/>
      <c r="AJ41" s="83"/>
      <c r="AK41" s="83"/>
      <c r="AL41" s="83"/>
      <c r="AM41" s="83"/>
      <c r="AN41" s="83"/>
      <c r="AO41" s="83"/>
      <c r="AP41" s="106"/>
    </row>
    <row r="42" spans="1:42" ht="23">
      <c r="A42" s="53" t="s">
        <v>77</v>
      </c>
      <c r="B42" s="77">
        <v>60.4</v>
      </c>
      <c r="C42" s="78">
        <v>1</v>
      </c>
      <c r="D42" s="67">
        <v>120</v>
      </c>
      <c r="E42" s="68">
        <v>19.7</v>
      </c>
      <c r="F42" s="69">
        <v>221</v>
      </c>
      <c r="G42" s="70">
        <v>158</v>
      </c>
      <c r="I42" s="92">
        <f t="shared" si="0"/>
        <v>1000</v>
      </c>
      <c r="J42" s="85">
        <f t="shared" si="1"/>
        <v>0.64215046428837175</v>
      </c>
      <c r="K42" s="83"/>
      <c r="L42" s="83"/>
      <c r="M42" s="83"/>
      <c r="N42" s="83"/>
      <c r="O42" s="83"/>
      <c r="P42" s="83"/>
      <c r="Q42" s="83"/>
      <c r="R42" s="83"/>
      <c r="S42" s="83"/>
      <c r="T42" s="83"/>
      <c r="U42" s="83"/>
      <c r="V42" s="83"/>
      <c r="W42" s="83"/>
      <c r="X42" s="87"/>
      <c r="AA42" s="109">
        <f t="shared" si="2"/>
        <v>35.000000000000007</v>
      </c>
      <c r="AB42" s="110">
        <f t="shared" si="3"/>
        <v>0.42848681469741373</v>
      </c>
      <c r="AC42" s="83"/>
      <c r="AD42" s="83"/>
      <c r="AE42" s="83"/>
      <c r="AF42" s="83"/>
      <c r="AG42" s="83"/>
      <c r="AH42" s="83"/>
      <c r="AI42" s="83"/>
      <c r="AJ42" s="83"/>
      <c r="AK42" s="83"/>
      <c r="AL42" s="83"/>
      <c r="AM42" s="83"/>
      <c r="AN42" s="83"/>
      <c r="AO42" s="83"/>
      <c r="AP42" s="106"/>
    </row>
    <row r="43" spans="1:42" ht="23">
      <c r="A43" s="53" t="s">
        <v>91</v>
      </c>
      <c r="B43" s="77">
        <v>50.7</v>
      </c>
      <c r="C43" s="78">
        <v>3</v>
      </c>
      <c r="D43" s="67">
        <v>238</v>
      </c>
      <c r="E43" s="68">
        <v>380.7</v>
      </c>
      <c r="F43" s="69">
        <v>1.6</v>
      </c>
      <c r="G43" s="70">
        <v>1008</v>
      </c>
      <c r="I43" s="92">
        <f t="shared" si="0"/>
        <v>1000</v>
      </c>
      <c r="J43" s="85">
        <f t="shared" si="1"/>
        <v>1.1975282480926875E-5</v>
      </c>
      <c r="K43" s="83"/>
      <c r="L43" s="83"/>
      <c r="M43" s="83"/>
      <c r="N43" s="83"/>
      <c r="O43" s="83"/>
      <c r="P43" s="83"/>
      <c r="Q43" s="83"/>
      <c r="R43" s="83"/>
      <c r="S43" s="83"/>
      <c r="T43" s="83"/>
      <c r="U43" s="83"/>
      <c r="V43" s="83"/>
      <c r="W43" s="83"/>
      <c r="X43" s="87"/>
      <c r="AA43" s="109">
        <f t="shared" si="2"/>
        <v>35.000000000000007</v>
      </c>
      <c r="AB43" s="110">
        <f t="shared" si="3"/>
        <v>2.1298264333280774</v>
      </c>
      <c r="AC43" s="83"/>
      <c r="AD43" s="83"/>
      <c r="AE43" s="83"/>
      <c r="AF43" s="83"/>
      <c r="AG43" s="83"/>
      <c r="AH43" s="83"/>
      <c r="AI43" s="83"/>
      <c r="AJ43" s="83"/>
      <c r="AK43" s="83"/>
      <c r="AL43" s="83"/>
      <c r="AM43" s="83"/>
      <c r="AN43" s="83"/>
      <c r="AO43" s="83"/>
      <c r="AP43" s="106"/>
    </row>
    <row r="44" spans="1:42" ht="24" thickBot="1">
      <c r="A44" s="54" t="s">
        <v>89</v>
      </c>
      <c r="B44" s="79">
        <v>60.6</v>
      </c>
      <c r="C44" s="80">
        <v>2</v>
      </c>
      <c r="D44" s="71">
        <v>205</v>
      </c>
      <c r="E44" s="72">
        <v>217.3</v>
      </c>
      <c r="F44" s="73">
        <v>235.5</v>
      </c>
      <c r="G44" s="74">
        <v>161</v>
      </c>
      <c r="I44" s="92">
        <f t="shared" si="0"/>
        <v>1000</v>
      </c>
      <c r="J44" s="85">
        <f t="shared" si="1"/>
        <v>0.62912519093264296</v>
      </c>
      <c r="K44" s="83"/>
      <c r="L44" s="83"/>
      <c r="M44" s="83"/>
      <c r="N44" s="83"/>
      <c r="O44" s="83"/>
      <c r="P44" s="83"/>
      <c r="Q44" s="83"/>
      <c r="R44" s="83"/>
      <c r="S44" s="83"/>
      <c r="T44" s="83"/>
      <c r="U44" s="83"/>
      <c r="V44" s="83"/>
      <c r="W44" s="83"/>
      <c r="X44" s="87"/>
      <c r="AA44" s="109">
        <f t="shared" si="2"/>
        <v>35.000000000000007</v>
      </c>
      <c r="AB44" s="110">
        <f t="shared" si="3"/>
        <v>0.43924794345526141</v>
      </c>
      <c r="AC44" s="83"/>
      <c r="AD44" s="83"/>
      <c r="AE44" s="83"/>
      <c r="AF44" s="83"/>
      <c r="AG44" s="83"/>
      <c r="AH44" s="83"/>
      <c r="AI44" s="83"/>
      <c r="AJ44" s="83"/>
      <c r="AK44" s="83"/>
      <c r="AL44" s="83"/>
      <c r="AM44" s="83"/>
      <c r="AN44" s="83"/>
      <c r="AO44" s="83"/>
      <c r="AP44" s="106"/>
    </row>
    <row r="45" spans="1:42" s="51" customFormat="1" ht="23">
      <c r="A45" s="43"/>
      <c r="B45" s="43"/>
      <c r="C45" s="43"/>
      <c r="D45" s="43"/>
      <c r="E45" s="43"/>
      <c r="F45" s="43"/>
      <c r="G45" s="43"/>
      <c r="I45" s="98"/>
      <c r="J45" s="99"/>
      <c r="K45" s="99"/>
      <c r="L45" s="99"/>
      <c r="M45" s="99"/>
      <c r="N45" s="99"/>
      <c r="O45" s="99"/>
      <c r="P45" s="99"/>
      <c r="Q45" s="99"/>
      <c r="R45" s="99"/>
      <c r="S45" s="99"/>
      <c r="T45" s="99"/>
      <c r="U45" s="99"/>
      <c r="V45" s="99"/>
      <c r="W45" s="99"/>
      <c r="X45" s="100"/>
      <c r="AA45" s="111"/>
      <c r="AB45" s="110"/>
      <c r="AC45" s="99"/>
      <c r="AD45" s="99"/>
      <c r="AE45" s="99"/>
      <c r="AF45" s="99"/>
      <c r="AG45" s="99"/>
      <c r="AH45" s="99"/>
      <c r="AI45" s="99"/>
      <c r="AJ45" s="99"/>
      <c r="AK45" s="99"/>
      <c r="AL45" s="99"/>
      <c r="AM45" s="99"/>
      <c r="AN45" s="99"/>
      <c r="AO45" s="99"/>
      <c r="AP45" s="112"/>
    </row>
    <row r="46" spans="1:42" s="51" customFormat="1" ht="24" thickBot="1">
      <c r="A46" s="43"/>
      <c r="B46" s="43"/>
      <c r="C46" s="43"/>
      <c r="D46" s="43"/>
      <c r="E46" s="43"/>
      <c r="F46" s="43"/>
      <c r="G46" s="43"/>
      <c r="I46" s="101"/>
      <c r="J46" s="102">
        <f>SUM(J4:J44)</f>
        <v>14.813850231656067</v>
      </c>
      <c r="K46" s="103"/>
      <c r="L46" s="103"/>
      <c r="M46" s="103"/>
      <c r="N46" s="103"/>
      <c r="O46" s="103"/>
      <c r="P46" s="103"/>
      <c r="Q46" s="103"/>
      <c r="R46" s="103"/>
      <c r="S46" s="103"/>
      <c r="T46" s="103"/>
      <c r="U46" s="103"/>
      <c r="V46" s="103"/>
      <c r="W46" s="103"/>
      <c r="X46" s="104"/>
      <c r="AA46" s="113"/>
      <c r="AB46" s="114">
        <f>SUM(AB4:AB44)</f>
        <v>38.845190750834767</v>
      </c>
      <c r="AC46" s="115"/>
      <c r="AD46" s="115"/>
      <c r="AE46" s="115"/>
      <c r="AF46" s="115"/>
      <c r="AG46" s="115"/>
      <c r="AH46" s="115"/>
      <c r="AI46" s="115"/>
      <c r="AJ46" s="115"/>
      <c r="AK46" s="115"/>
      <c r="AL46" s="115"/>
      <c r="AM46" s="115"/>
      <c r="AN46" s="115"/>
      <c r="AO46" s="115"/>
      <c r="AP46" s="116"/>
    </row>
    <row r="47" spans="1:42" s="51" customFormat="1" ht="24" thickTop="1">
      <c r="A47" s="43"/>
      <c r="B47" s="43"/>
      <c r="C47" s="43"/>
      <c r="D47" s="43"/>
      <c r="E47" s="43"/>
      <c r="F47" s="43"/>
      <c r="G47" s="43"/>
    </row>
    <row r="48" spans="1:42" s="51" customFormat="1" ht="23">
      <c r="A48" s="43"/>
      <c r="B48" s="43"/>
      <c r="C48" s="43"/>
      <c r="D48" s="43"/>
      <c r="E48" s="43"/>
      <c r="F48" s="43"/>
      <c r="G48" s="43"/>
    </row>
    <row r="49" spans="1:7" s="51" customFormat="1" ht="23">
      <c r="A49" s="43"/>
      <c r="B49" s="43"/>
      <c r="C49" s="43"/>
      <c r="D49" s="43"/>
      <c r="E49" s="43"/>
      <c r="F49" s="43"/>
      <c r="G49" s="43"/>
    </row>
    <row r="50" spans="1:7" s="51" customFormat="1" ht="23">
      <c r="A50" s="43"/>
      <c r="B50" s="43"/>
      <c r="C50" s="43"/>
      <c r="D50" s="43"/>
      <c r="E50" s="43"/>
      <c r="F50" s="43"/>
      <c r="G50" s="43"/>
    </row>
    <row r="51" spans="1:7" s="51" customFormat="1" ht="23">
      <c r="A51" s="43"/>
      <c r="B51" s="43"/>
      <c r="C51" s="43"/>
      <c r="D51" s="43"/>
      <c r="E51" s="43"/>
      <c r="F51" s="43"/>
      <c r="G51" s="43"/>
    </row>
    <row r="52" spans="1:7" s="51" customFormat="1" ht="23">
      <c r="A52" s="43"/>
      <c r="B52" s="43"/>
      <c r="C52" s="43"/>
      <c r="D52" s="43"/>
      <c r="E52" s="43"/>
      <c r="F52" s="43"/>
      <c r="G52" s="43"/>
    </row>
    <row r="53" spans="1:7" s="51" customFormat="1" ht="23">
      <c r="A53" s="43"/>
      <c r="B53" s="43"/>
      <c r="C53" s="43"/>
      <c r="D53" s="43"/>
      <c r="E53" s="43"/>
      <c r="F53" s="43"/>
      <c r="G53" s="43"/>
    </row>
    <row r="54" spans="1:7" s="51" customFormat="1" ht="23">
      <c r="A54" s="43"/>
      <c r="B54" s="43"/>
      <c r="C54" s="43"/>
      <c r="D54" s="43"/>
      <c r="E54" s="43"/>
      <c r="F54" s="43"/>
      <c r="G54" s="43"/>
    </row>
    <row r="55" spans="1:7" s="51" customFormat="1" ht="23">
      <c r="A55" s="43"/>
      <c r="B55" s="43"/>
      <c r="C55" s="43"/>
      <c r="D55" s="43"/>
      <c r="E55" s="43"/>
      <c r="F55" s="43"/>
      <c r="G55" s="43"/>
    </row>
    <row r="56" spans="1:7" s="51" customFormat="1" ht="23">
      <c r="A56" s="43"/>
      <c r="B56" s="43"/>
      <c r="C56" s="43"/>
      <c r="D56" s="43"/>
      <c r="E56" s="43"/>
      <c r="F56" s="43"/>
      <c r="G56" s="43"/>
    </row>
    <row r="57" spans="1:7" s="51" customFormat="1" ht="23">
      <c r="A57" s="43"/>
      <c r="B57" s="43"/>
      <c r="C57" s="43"/>
      <c r="D57" s="43"/>
      <c r="E57" s="43"/>
      <c r="F57" s="43"/>
      <c r="G57" s="43"/>
    </row>
    <row r="58" spans="1:7" s="51" customFormat="1" ht="23">
      <c r="A58" s="43"/>
      <c r="B58" s="43"/>
      <c r="C58" s="43"/>
      <c r="D58" s="43"/>
      <c r="E58" s="43"/>
      <c r="F58" s="43"/>
      <c r="G58" s="43"/>
    </row>
    <row r="59" spans="1:7" s="51" customFormat="1" ht="23">
      <c r="A59" s="43"/>
      <c r="B59" s="43"/>
      <c r="C59" s="43"/>
      <c r="D59" s="43"/>
      <c r="E59" s="43"/>
      <c r="F59" s="43"/>
      <c r="G59" s="43"/>
    </row>
    <row r="60" spans="1:7" s="51" customFormat="1" ht="23">
      <c r="A60" s="43"/>
      <c r="B60" s="43"/>
      <c r="C60" s="43"/>
      <c r="D60" s="43"/>
      <c r="E60" s="43"/>
      <c r="F60" s="43"/>
      <c r="G60" s="43"/>
    </row>
    <row r="61" spans="1:7" s="51" customFormat="1" ht="23">
      <c r="A61" s="43"/>
      <c r="B61" s="43"/>
      <c r="C61" s="43"/>
      <c r="D61" s="43"/>
      <c r="E61" s="43"/>
      <c r="F61" s="43"/>
      <c r="G61" s="43"/>
    </row>
    <row r="62" spans="1:7" s="51" customFormat="1" ht="23">
      <c r="A62" s="43"/>
      <c r="B62" s="43"/>
      <c r="C62" s="43"/>
      <c r="D62" s="43"/>
      <c r="E62" s="43"/>
      <c r="F62" s="43"/>
      <c r="G62" s="43"/>
    </row>
    <row r="63" spans="1:7" s="51" customFormat="1" ht="23">
      <c r="A63" s="43"/>
      <c r="B63" s="43"/>
      <c r="C63" s="43"/>
      <c r="D63" s="43"/>
      <c r="E63" s="43"/>
      <c r="F63" s="43"/>
      <c r="G63" s="43"/>
    </row>
    <row r="64" spans="1:7" s="51" customFormat="1" ht="23">
      <c r="A64" s="43"/>
      <c r="B64" s="43"/>
      <c r="C64" s="43"/>
      <c r="D64" s="43"/>
      <c r="E64" s="43"/>
      <c r="F64" s="43"/>
      <c r="G64" s="43"/>
    </row>
    <row r="65" spans="1:7" s="51" customFormat="1" ht="23">
      <c r="A65" s="43"/>
      <c r="B65" s="43"/>
      <c r="C65" s="43"/>
      <c r="D65" s="43"/>
      <c r="E65" s="43"/>
      <c r="F65" s="43"/>
      <c r="G65" s="43"/>
    </row>
  </sheetData>
  <mergeCells count="2">
    <mergeCell ref="I1:X1"/>
    <mergeCell ref="AA1:AP1"/>
  </mergeCells>
  <phoneticPr fontId="6" type="noConversion"/>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607234" r:id="rId3" name="Button 2">
              <controlPr defaultSize="0" print="0" autoFill="0" autoPict="0" macro="[0]!Button15_Click">
                <anchor moveWithCells="1" sizeWithCells="1">
                  <from>
                    <xdr:col>7</xdr:col>
                    <xdr:colOff>76200</xdr:colOff>
                    <xdr:row>0</xdr:row>
                    <xdr:rowOff>25400</xdr:rowOff>
                  </from>
                  <to>
                    <xdr:col>7</xdr:col>
                    <xdr:colOff>1079500</xdr:colOff>
                    <xdr:row>0</xdr:row>
                    <xdr:rowOff>355600</xdr:rowOff>
                  </to>
                </anchor>
              </controlPr>
            </control>
          </mc:Choice>
          <mc:Fallback/>
        </mc:AlternateContent>
        <mc:AlternateContent xmlns:mc="http://schemas.openxmlformats.org/markup-compatibility/2006">
          <mc:Choice Requires="x14">
            <control shapeId="607235" r:id="rId4" name="Scroll Bar 3">
              <controlPr defaultSize="0" autoPict="0">
                <anchor moveWithCells="1">
                  <from>
                    <xdr:col>16</xdr:col>
                    <xdr:colOff>38100</xdr:colOff>
                    <xdr:row>2</xdr:row>
                    <xdr:rowOff>330200</xdr:rowOff>
                  </from>
                  <to>
                    <xdr:col>18</xdr:col>
                    <xdr:colOff>622300</xdr:colOff>
                    <xdr:row>2</xdr:row>
                    <xdr:rowOff>520700</xdr:rowOff>
                  </to>
                </anchor>
              </controlPr>
            </control>
          </mc:Choice>
          <mc:Fallback/>
        </mc:AlternateContent>
        <mc:AlternateContent xmlns:mc="http://schemas.openxmlformats.org/markup-compatibility/2006">
          <mc:Choice Requires="x14">
            <control shapeId="607236" r:id="rId5" name="Scroll Bar 4">
              <controlPr defaultSize="0" autoPict="0">
                <anchor moveWithCells="1">
                  <from>
                    <xdr:col>16</xdr:col>
                    <xdr:colOff>38100</xdr:colOff>
                    <xdr:row>3</xdr:row>
                    <xdr:rowOff>63500</xdr:rowOff>
                  </from>
                  <to>
                    <xdr:col>18</xdr:col>
                    <xdr:colOff>660400</xdr:colOff>
                    <xdr:row>3</xdr:row>
                    <xdr:rowOff>254000</xdr:rowOff>
                  </to>
                </anchor>
              </controlPr>
            </control>
          </mc:Choice>
          <mc:Fallback/>
        </mc:AlternateContent>
        <mc:AlternateContent xmlns:mc="http://schemas.openxmlformats.org/markup-compatibility/2006">
          <mc:Choice Requires="x14">
            <control shapeId="607237" r:id="rId6" name="Scroll Bar 5">
              <controlPr defaultSize="0" autoPict="0">
                <anchor moveWithCells="1">
                  <from>
                    <xdr:col>34</xdr:col>
                    <xdr:colOff>38100</xdr:colOff>
                    <xdr:row>3</xdr:row>
                    <xdr:rowOff>50800</xdr:rowOff>
                  </from>
                  <to>
                    <xdr:col>37</xdr:col>
                    <xdr:colOff>25400</xdr:colOff>
                    <xdr:row>3</xdr:row>
                    <xdr:rowOff>241300</xdr:rowOff>
                  </to>
                </anchor>
              </controlPr>
            </control>
          </mc:Choice>
          <mc:Fallback/>
        </mc:AlternateContent>
        <mc:AlternateContent xmlns:mc="http://schemas.openxmlformats.org/markup-compatibility/2006">
          <mc:Choice Requires="x14">
            <control shapeId="607239" r:id="rId7" name="Scroll Bar 7">
              <controlPr defaultSize="0" autoPict="0">
                <anchor moveWithCells="1">
                  <from>
                    <xdr:col>34</xdr:col>
                    <xdr:colOff>25400</xdr:colOff>
                    <xdr:row>2</xdr:row>
                    <xdr:rowOff>368300</xdr:rowOff>
                  </from>
                  <to>
                    <xdr:col>37</xdr:col>
                    <xdr:colOff>12700</xdr:colOff>
                    <xdr:row>2</xdr:row>
                    <xdr:rowOff>558800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11" enableFormatConditionsCalculation="0"/>
  <dimension ref="A1:AE65"/>
  <sheetViews>
    <sheetView topLeftCell="G1" workbookViewId="0">
      <pane ySplit="12540" topLeftCell="A42"/>
      <selection activeCell="U3" sqref="U3"/>
      <selection pane="bottomLeft" activeCell="H45" sqref="H45"/>
    </sheetView>
  </sheetViews>
  <sheetFormatPr baseColWidth="10" defaultColWidth="8.83203125" defaultRowHeight="12" x14ac:dyDescent="0"/>
  <cols>
    <col min="1" max="1" width="22.33203125" style="30" customWidth="1"/>
    <col min="2" max="2" width="15.33203125" style="30" customWidth="1"/>
    <col min="3" max="3" width="12.33203125" style="30" customWidth="1"/>
    <col min="4" max="4" width="16.33203125" style="30" customWidth="1"/>
    <col min="5" max="5" width="14.83203125" style="30" customWidth="1"/>
    <col min="6" max="6" width="24.33203125" style="30" customWidth="1"/>
    <col min="7" max="7" width="18.5" style="30" customWidth="1"/>
    <col min="8" max="8" width="15.5" customWidth="1"/>
    <col min="9" max="9" width="16.5" customWidth="1"/>
    <col min="10" max="10" width="15.6640625" customWidth="1"/>
    <col min="11" max="11" width="14.6640625" customWidth="1"/>
    <col min="12" max="12" width="16.6640625" customWidth="1"/>
    <col min="16" max="16" width="13.1640625" customWidth="1"/>
    <col min="17" max="17" width="8.1640625" customWidth="1"/>
    <col min="29" max="29" width="12.5" customWidth="1"/>
    <col min="30" max="30" width="12.1640625" customWidth="1"/>
    <col min="31" max="31" width="16.6640625" customWidth="1"/>
  </cols>
  <sheetData>
    <row r="1" spans="1:31" ht="29" thickTop="1">
      <c r="A1" s="42" t="s">
        <v>44</v>
      </c>
      <c r="B1" s="42"/>
      <c r="C1" s="42"/>
      <c r="I1" s="151" t="s">
        <v>65</v>
      </c>
      <c r="J1" s="152"/>
      <c r="K1" s="153"/>
      <c r="L1" s="153"/>
      <c r="M1" s="153"/>
      <c r="N1" s="153"/>
      <c r="O1" s="153"/>
      <c r="P1" s="153"/>
      <c r="Q1" s="153"/>
      <c r="R1" s="153"/>
      <c r="S1" s="153"/>
      <c r="T1" s="153"/>
      <c r="U1" s="153"/>
      <c r="V1" s="153"/>
      <c r="W1" s="153"/>
      <c r="X1" s="154"/>
    </row>
    <row r="2" spans="1:31" ht="29" thickBot="1">
      <c r="A2" s="42"/>
      <c r="B2" s="42"/>
      <c r="C2" s="42"/>
      <c r="I2" s="119"/>
      <c r="J2" s="120"/>
      <c r="K2" s="120"/>
      <c r="L2" s="121" t="s">
        <v>110</v>
      </c>
      <c r="M2" s="120"/>
      <c r="N2" s="120"/>
      <c r="O2" s="120"/>
      <c r="P2" s="122">
        <f>LOG(Q2)</f>
        <v>2.4345689040341987</v>
      </c>
      <c r="Q2" s="139">
        <v>272</v>
      </c>
      <c r="R2" s="120"/>
      <c r="S2" s="120"/>
      <c r="T2" s="120"/>
      <c r="U2" s="120"/>
      <c r="V2" s="120"/>
      <c r="W2" s="120"/>
      <c r="X2" s="123"/>
    </row>
    <row r="3" spans="1:31" s="48" customFormat="1" ht="50" customHeight="1" thickBot="1">
      <c r="A3" s="56" t="s">
        <v>101</v>
      </c>
      <c r="B3" s="57" t="s">
        <v>106</v>
      </c>
      <c r="C3" s="58" t="s">
        <v>103</v>
      </c>
      <c r="D3" s="59" t="s">
        <v>105</v>
      </c>
      <c r="E3" s="60" t="s">
        <v>107</v>
      </c>
      <c r="F3" s="61" t="s">
        <v>104</v>
      </c>
      <c r="G3" s="62" t="s">
        <v>47</v>
      </c>
      <c r="I3" s="124" t="s">
        <v>108</v>
      </c>
      <c r="J3" s="125" t="s">
        <v>109</v>
      </c>
      <c r="K3" s="126"/>
      <c r="L3" s="127" t="s">
        <v>42</v>
      </c>
      <c r="M3" s="126"/>
      <c r="N3" s="126"/>
      <c r="O3" s="126"/>
      <c r="P3" s="128">
        <f>Q3/1000 - 0.5</f>
        <v>0</v>
      </c>
      <c r="Q3" s="140">
        <v>500</v>
      </c>
      <c r="R3" s="126"/>
      <c r="S3" s="126"/>
      <c r="T3" s="126"/>
      <c r="U3" s="120"/>
      <c r="V3" s="126"/>
      <c r="W3" s="126"/>
      <c r="X3" s="129"/>
      <c r="AC3" s="49" t="s">
        <v>7</v>
      </c>
      <c r="AD3" s="49" t="s">
        <v>8</v>
      </c>
      <c r="AE3" s="49" t="s">
        <v>9</v>
      </c>
    </row>
    <row r="4" spans="1:31" ht="23">
      <c r="A4" s="55" t="s">
        <v>40</v>
      </c>
      <c r="B4" s="75">
        <v>55.3</v>
      </c>
      <c r="C4" s="76">
        <v>1</v>
      </c>
      <c r="D4" s="63">
        <v>340</v>
      </c>
      <c r="E4" s="64">
        <v>0.8</v>
      </c>
      <c r="F4" s="65">
        <v>14</v>
      </c>
      <c r="G4" s="66">
        <v>75</v>
      </c>
      <c r="I4" s="130">
        <f t="shared" ref="I4:I44" si="0">(10^JointRegression_EstimatedIntercept) * ($E4 ^ JointRegression_EstimatedAreaSlope) * ($F4 ^ JointRegression_EstimatedDistSlope)</f>
        <v>272.00000000000011</v>
      </c>
      <c r="J4" s="131">
        <f t="shared" ref="J4:J44" si="1">(LOG($G4) - LOG(I4))^2</f>
        <v>0.31304879993733531</v>
      </c>
      <c r="K4" s="120"/>
      <c r="L4" s="127" t="s">
        <v>43</v>
      </c>
      <c r="M4" s="120"/>
      <c r="N4" s="120"/>
      <c r="O4" s="120"/>
      <c r="P4" s="128">
        <f>Q4/1000 - 0.5</f>
        <v>0</v>
      </c>
      <c r="Q4" s="140">
        <v>500</v>
      </c>
      <c r="R4" s="126"/>
      <c r="S4" s="126"/>
      <c r="T4" s="126"/>
      <c r="U4" s="126"/>
      <c r="V4" s="126"/>
      <c r="W4" s="120"/>
      <c r="X4" s="123"/>
      <c r="AC4" s="52">
        <f t="shared" ref="AC4:AC44" si="2">LOG(E4)</f>
        <v>-9.6910013008056392E-2</v>
      </c>
      <c r="AD4" s="52">
        <f t="shared" ref="AD4:AD44" si="3">LOG(F4)</f>
        <v>1.146128035678238</v>
      </c>
      <c r="AE4" s="52">
        <f t="shared" ref="AE4:AE44" si="4">LOG(G4)</f>
        <v>1.8750612633917001</v>
      </c>
    </row>
    <row r="5" spans="1:31" ht="23">
      <c r="A5" s="53" t="s">
        <v>96</v>
      </c>
      <c r="B5" s="77">
        <v>53.3</v>
      </c>
      <c r="C5" s="78">
        <v>3</v>
      </c>
      <c r="D5" s="67">
        <v>127</v>
      </c>
      <c r="E5" s="68">
        <v>712.5</v>
      </c>
      <c r="F5" s="69">
        <v>0.2</v>
      </c>
      <c r="G5" s="70">
        <v>855</v>
      </c>
      <c r="I5" s="130">
        <f t="shared" si="0"/>
        <v>272.00000000000011</v>
      </c>
      <c r="J5" s="131">
        <f t="shared" si="1"/>
        <v>0.2474039852061457</v>
      </c>
      <c r="K5" s="120"/>
      <c r="L5" s="120"/>
      <c r="M5" s="120"/>
      <c r="N5" s="120"/>
      <c r="O5" s="120"/>
      <c r="P5" s="120"/>
      <c r="Q5" s="120"/>
      <c r="R5" s="120"/>
      <c r="S5" s="120"/>
      <c r="T5" s="120"/>
      <c r="U5" s="120"/>
      <c r="V5" s="120"/>
      <c r="W5" s="120"/>
      <c r="X5" s="123"/>
      <c r="AC5" s="52">
        <f t="shared" si="2"/>
        <v>2.8527848686805477</v>
      </c>
      <c r="AD5" s="52">
        <f t="shared" si="3"/>
        <v>-0.69897000433601875</v>
      </c>
      <c r="AE5" s="52">
        <f t="shared" si="4"/>
        <v>2.9319661147281728</v>
      </c>
    </row>
    <row r="6" spans="1:31" ht="23">
      <c r="A6" s="53" t="s">
        <v>92</v>
      </c>
      <c r="B6" s="77">
        <v>55.6</v>
      </c>
      <c r="C6" s="78">
        <v>4</v>
      </c>
      <c r="D6" s="67">
        <v>874</v>
      </c>
      <c r="E6" s="68">
        <v>429.4</v>
      </c>
      <c r="F6" s="69">
        <v>5.2</v>
      </c>
      <c r="G6" s="70">
        <v>577</v>
      </c>
      <c r="I6" s="130">
        <f t="shared" si="0"/>
        <v>272.00000000000011</v>
      </c>
      <c r="J6" s="131">
        <f t="shared" si="1"/>
        <v>0.1066720730859211</v>
      </c>
      <c r="K6" s="120"/>
      <c r="L6" s="155" t="str">
        <f>IF(MAX(P2:P4)&gt;0, "", "")</f>
        <v/>
      </c>
      <c r="M6" s="155"/>
      <c r="N6" s="155"/>
      <c r="O6" s="155"/>
      <c r="P6" s="155"/>
      <c r="Q6" s="155"/>
      <c r="R6" s="155"/>
      <c r="S6" s="155"/>
      <c r="T6" s="155"/>
      <c r="U6" s="155"/>
      <c r="V6" s="155"/>
      <c r="W6" s="155"/>
      <c r="X6" s="156"/>
      <c r="AC6" s="52">
        <f t="shared" si="2"/>
        <v>2.6328620401002301</v>
      </c>
      <c r="AD6" s="52">
        <f t="shared" si="3"/>
        <v>0.71600334363479923</v>
      </c>
      <c r="AE6" s="52">
        <f t="shared" si="4"/>
        <v>2.7611758131557314</v>
      </c>
    </row>
    <row r="7" spans="1:31" ht="23">
      <c r="A7" s="53" t="s">
        <v>76</v>
      </c>
      <c r="B7" s="77">
        <v>57</v>
      </c>
      <c r="C7" s="78">
        <v>2</v>
      </c>
      <c r="D7" s="67">
        <v>384</v>
      </c>
      <c r="E7" s="68">
        <v>18.399999999999999</v>
      </c>
      <c r="F7" s="69">
        <v>77.400000000000006</v>
      </c>
      <c r="G7" s="70">
        <v>409</v>
      </c>
      <c r="I7" s="130">
        <f t="shared" si="0"/>
        <v>272.00000000000011</v>
      </c>
      <c r="J7" s="131">
        <f t="shared" si="1"/>
        <v>3.1383682847079611E-2</v>
      </c>
      <c r="K7" s="120"/>
      <c r="L7" s="155"/>
      <c r="M7" s="155"/>
      <c r="N7" s="155"/>
      <c r="O7" s="155"/>
      <c r="P7" s="155"/>
      <c r="Q7" s="155"/>
      <c r="R7" s="155"/>
      <c r="S7" s="155"/>
      <c r="T7" s="155"/>
      <c r="U7" s="155"/>
      <c r="V7" s="155"/>
      <c r="W7" s="155"/>
      <c r="X7" s="156"/>
      <c r="AC7" s="52">
        <f t="shared" si="2"/>
        <v>1.2648178230095364</v>
      </c>
      <c r="AD7" s="52">
        <f t="shared" si="3"/>
        <v>1.8887409606828927</v>
      </c>
      <c r="AE7" s="52">
        <f t="shared" si="4"/>
        <v>2.6117233080073419</v>
      </c>
    </row>
    <row r="8" spans="1:31" ht="23">
      <c r="A8" s="53" t="s">
        <v>79</v>
      </c>
      <c r="B8" s="77">
        <v>60.1</v>
      </c>
      <c r="C8" s="78">
        <v>1</v>
      </c>
      <c r="D8" s="67">
        <v>226</v>
      </c>
      <c r="E8" s="68">
        <v>31.1</v>
      </c>
      <c r="F8" s="69">
        <v>201.6</v>
      </c>
      <c r="G8" s="70">
        <v>177</v>
      </c>
      <c r="I8" s="130">
        <f t="shared" si="0"/>
        <v>272.00000000000011</v>
      </c>
      <c r="J8" s="131">
        <f t="shared" si="1"/>
        <v>3.4817931998366539E-2</v>
      </c>
      <c r="K8" s="120"/>
      <c r="L8" s="155"/>
      <c r="M8" s="155"/>
      <c r="N8" s="155"/>
      <c r="O8" s="155"/>
      <c r="P8" s="155"/>
      <c r="Q8" s="155"/>
      <c r="R8" s="155"/>
      <c r="S8" s="155"/>
      <c r="T8" s="155"/>
      <c r="U8" s="155"/>
      <c r="V8" s="155"/>
      <c r="W8" s="155"/>
      <c r="X8" s="156"/>
      <c r="AC8" s="52">
        <f t="shared" si="2"/>
        <v>1.4927603890268375</v>
      </c>
      <c r="AD8" s="52">
        <f t="shared" si="3"/>
        <v>2.3044905277734875</v>
      </c>
      <c r="AE8" s="52">
        <f t="shared" si="4"/>
        <v>2.2479732663618068</v>
      </c>
    </row>
    <row r="9" spans="1:31" ht="23">
      <c r="A9" s="53" t="s">
        <v>73</v>
      </c>
      <c r="B9" s="77">
        <v>57.1</v>
      </c>
      <c r="C9" s="78">
        <v>1</v>
      </c>
      <c r="D9" s="67">
        <v>210</v>
      </c>
      <c r="E9" s="68">
        <v>12.7</v>
      </c>
      <c r="F9" s="69">
        <v>40.6</v>
      </c>
      <c r="G9" s="70">
        <v>300</v>
      </c>
      <c r="I9" s="130">
        <f t="shared" si="0"/>
        <v>272.00000000000011</v>
      </c>
      <c r="J9" s="131">
        <f t="shared" si="1"/>
        <v>1.8107025488587022E-3</v>
      </c>
      <c r="K9" s="120"/>
      <c r="L9" s="155"/>
      <c r="M9" s="155"/>
      <c r="N9" s="155"/>
      <c r="O9" s="155"/>
      <c r="P9" s="155"/>
      <c r="Q9" s="155"/>
      <c r="R9" s="155"/>
      <c r="S9" s="155"/>
      <c r="T9" s="155"/>
      <c r="U9" s="155"/>
      <c r="V9" s="155"/>
      <c r="W9" s="155"/>
      <c r="X9" s="156"/>
      <c r="AC9" s="52">
        <f t="shared" si="2"/>
        <v>1.1038037209559568</v>
      </c>
      <c r="AD9" s="52">
        <f t="shared" si="3"/>
        <v>1.608526033577194</v>
      </c>
      <c r="AE9" s="52">
        <f t="shared" si="4"/>
        <v>2.4771212547196626</v>
      </c>
    </row>
    <row r="10" spans="1:31" ht="23">
      <c r="A10" s="53" t="s">
        <v>85</v>
      </c>
      <c r="B10" s="77">
        <v>56.6</v>
      </c>
      <c r="C10" s="78">
        <v>3</v>
      </c>
      <c r="D10" s="67">
        <v>103</v>
      </c>
      <c r="E10" s="68">
        <v>74.099999999999994</v>
      </c>
      <c r="F10" s="69">
        <v>14.5</v>
      </c>
      <c r="G10" s="70">
        <v>443</v>
      </c>
      <c r="I10" s="130">
        <f t="shared" si="0"/>
        <v>272.00000000000011</v>
      </c>
      <c r="J10" s="131">
        <f t="shared" si="1"/>
        <v>4.4873991891790525E-2</v>
      </c>
      <c r="K10" s="120"/>
      <c r="L10" s="155"/>
      <c r="M10" s="155"/>
      <c r="N10" s="155"/>
      <c r="O10" s="155"/>
      <c r="P10" s="155"/>
      <c r="Q10" s="155"/>
      <c r="R10" s="155"/>
      <c r="S10" s="155"/>
      <c r="T10" s="155"/>
      <c r="U10" s="155"/>
      <c r="V10" s="155"/>
      <c r="W10" s="155"/>
      <c r="X10" s="156"/>
      <c r="AC10" s="52">
        <f t="shared" si="2"/>
        <v>1.8698182079793282</v>
      </c>
      <c r="AD10" s="52">
        <f t="shared" si="3"/>
        <v>1.1613680022349748</v>
      </c>
      <c r="AE10" s="52">
        <f t="shared" si="4"/>
        <v>2.6464037262230695</v>
      </c>
    </row>
    <row r="11" spans="1:31" ht="23">
      <c r="A11" s="53" t="s">
        <v>82</v>
      </c>
      <c r="B11" s="77">
        <v>56.1</v>
      </c>
      <c r="C11" s="78">
        <v>1</v>
      </c>
      <c r="D11" s="67">
        <v>143</v>
      </c>
      <c r="E11" s="68">
        <v>44.8</v>
      </c>
      <c r="F11" s="69">
        <v>31.1</v>
      </c>
      <c r="G11" s="70">
        <v>482</v>
      </c>
      <c r="I11" s="130">
        <f t="shared" si="0"/>
        <v>272.00000000000011</v>
      </c>
      <c r="J11" s="131">
        <f t="shared" si="1"/>
        <v>6.1741383177824516E-2</v>
      </c>
      <c r="K11" s="120"/>
      <c r="L11" s="155"/>
      <c r="M11" s="155"/>
      <c r="N11" s="155"/>
      <c r="O11" s="155"/>
      <c r="P11" s="155"/>
      <c r="Q11" s="155"/>
      <c r="R11" s="155"/>
      <c r="S11" s="155"/>
      <c r="T11" s="155"/>
      <c r="U11" s="155"/>
      <c r="V11" s="155"/>
      <c r="W11" s="155"/>
      <c r="X11" s="156"/>
      <c r="AC11" s="52">
        <f t="shared" si="2"/>
        <v>1.651278013998144</v>
      </c>
      <c r="AD11" s="52">
        <f t="shared" si="3"/>
        <v>1.4927603890268375</v>
      </c>
      <c r="AE11" s="52">
        <f t="shared" si="4"/>
        <v>2.6830470382388496</v>
      </c>
    </row>
    <row r="12" spans="1:31" ht="23">
      <c r="A12" s="53" t="s">
        <v>78</v>
      </c>
      <c r="B12" s="77">
        <v>56.9</v>
      </c>
      <c r="C12" s="78">
        <v>1</v>
      </c>
      <c r="D12" s="67">
        <v>393</v>
      </c>
      <c r="E12" s="68">
        <v>29</v>
      </c>
      <c r="F12" s="69">
        <v>12.3</v>
      </c>
      <c r="G12" s="70">
        <v>453</v>
      </c>
      <c r="I12" s="130">
        <f t="shared" si="0"/>
        <v>272.00000000000011</v>
      </c>
      <c r="J12" s="131">
        <f t="shared" si="1"/>
        <v>4.9075229862906057E-2</v>
      </c>
      <c r="K12" s="120"/>
      <c r="L12" s="155"/>
      <c r="M12" s="155"/>
      <c r="N12" s="155"/>
      <c r="O12" s="155"/>
      <c r="P12" s="155"/>
      <c r="Q12" s="155"/>
      <c r="R12" s="155"/>
      <c r="S12" s="155"/>
      <c r="T12" s="155"/>
      <c r="U12" s="155"/>
      <c r="V12" s="155"/>
      <c r="W12" s="155"/>
      <c r="X12" s="156"/>
      <c r="AC12" s="52">
        <f t="shared" si="2"/>
        <v>1.4623979978989561</v>
      </c>
      <c r="AD12" s="52">
        <f t="shared" si="3"/>
        <v>1.0899051114393981</v>
      </c>
      <c r="AE12" s="52">
        <f t="shared" si="4"/>
        <v>2.6560982020128319</v>
      </c>
    </row>
    <row r="13" spans="1:31" ht="23">
      <c r="A13" s="53" t="s">
        <v>68</v>
      </c>
      <c r="B13" s="77">
        <v>59.5</v>
      </c>
      <c r="C13" s="78">
        <v>1</v>
      </c>
      <c r="D13" s="67">
        <v>217</v>
      </c>
      <c r="E13" s="68">
        <v>5.2</v>
      </c>
      <c r="F13" s="69">
        <v>143.5</v>
      </c>
      <c r="G13" s="70">
        <v>174</v>
      </c>
      <c r="I13" s="130">
        <f t="shared" si="0"/>
        <v>272.00000000000011</v>
      </c>
      <c r="J13" s="131">
        <f t="shared" si="1"/>
        <v>3.764362681796888E-2</v>
      </c>
      <c r="K13" s="120"/>
      <c r="L13" s="155"/>
      <c r="M13" s="155"/>
      <c r="N13" s="155"/>
      <c r="O13" s="155"/>
      <c r="P13" s="155"/>
      <c r="Q13" s="155"/>
      <c r="R13" s="155"/>
      <c r="S13" s="155"/>
      <c r="T13" s="155"/>
      <c r="U13" s="155"/>
      <c r="V13" s="155"/>
      <c r="W13" s="155"/>
      <c r="X13" s="156"/>
      <c r="AC13" s="52">
        <f t="shared" si="2"/>
        <v>0.71600334363479923</v>
      </c>
      <c r="AD13" s="52">
        <f t="shared" si="3"/>
        <v>2.1568519010700111</v>
      </c>
      <c r="AE13" s="52">
        <f t="shared" si="4"/>
        <v>2.2405492482825999</v>
      </c>
    </row>
    <row r="14" spans="1:31" ht="23">
      <c r="A14" s="53" t="s">
        <v>81</v>
      </c>
      <c r="B14" s="77">
        <v>60.6</v>
      </c>
      <c r="C14" s="78">
        <v>2</v>
      </c>
      <c r="D14" s="67">
        <v>159</v>
      </c>
      <c r="E14" s="68">
        <v>40.9</v>
      </c>
      <c r="F14" s="69">
        <v>246.8</v>
      </c>
      <c r="G14" s="70">
        <v>189</v>
      </c>
      <c r="I14" s="130">
        <f t="shared" si="0"/>
        <v>272.00000000000011</v>
      </c>
      <c r="J14" s="131">
        <f t="shared" si="1"/>
        <v>2.4997855026441803E-2</v>
      </c>
      <c r="K14" s="120"/>
      <c r="L14" s="155"/>
      <c r="M14" s="155"/>
      <c r="N14" s="155"/>
      <c r="O14" s="155"/>
      <c r="P14" s="155"/>
      <c r="Q14" s="155"/>
      <c r="R14" s="155"/>
      <c r="S14" s="155"/>
      <c r="T14" s="155"/>
      <c r="U14" s="155"/>
      <c r="V14" s="155"/>
      <c r="W14" s="155"/>
      <c r="X14" s="156"/>
      <c r="AC14" s="52">
        <f t="shared" si="2"/>
        <v>1.6117233080073419</v>
      </c>
      <c r="AD14" s="52">
        <f t="shared" si="3"/>
        <v>2.3923451553612041</v>
      </c>
      <c r="AE14" s="52">
        <f t="shared" si="4"/>
        <v>2.2764618041732443</v>
      </c>
    </row>
    <row r="15" spans="1:31" ht="23">
      <c r="A15" s="53" t="s">
        <v>74</v>
      </c>
      <c r="B15" s="77">
        <v>60.1</v>
      </c>
      <c r="C15" s="78">
        <v>1</v>
      </c>
      <c r="D15" s="67">
        <v>418</v>
      </c>
      <c r="E15" s="68">
        <v>13.5</v>
      </c>
      <c r="F15" s="69">
        <v>177.4</v>
      </c>
      <c r="G15" s="70">
        <v>149</v>
      </c>
      <c r="I15" s="130">
        <f t="shared" si="0"/>
        <v>272.00000000000011</v>
      </c>
      <c r="J15" s="131">
        <f t="shared" si="1"/>
        <v>6.8320882204663841E-2</v>
      </c>
      <c r="K15" s="120"/>
      <c r="L15" s="155"/>
      <c r="M15" s="155"/>
      <c r="N15" s="155"/>
      <c r="O15" s="155"/>
      <c r="P15" s="155"/>
      <c r="Q15" s="155"/>
      <c r="R15" s="155"/>
      <c r="S15" s="155"/>
      <c r="T15" s="155"/>
      <c r="U15" s="155"/>
      <c r="V15" s="155"/>
      <c r="W15" s="155"/>
      <c r="X15" s="156"/>
      <c r="AC15" s="52">
        <f t="shared" si="2"/>
        <v>1.1303337684950061</v>
      </c>
      <c r="AD15" s="52">
        <f t="shared" si="3"/>
        <v>2.2489536154957075</v>
      </c>
      <c r="AE15" s="52">
        <f t="shared" si="4"/>
        <v>2.173186268412274</v>
      </c>
    </row>
    <row r="16" spans="1:31" ht="23">
      <c r="A16" s="53" t="s">
        <v>75</v>
      </c>
      <c r="B16" s="77">
        <v>55.7</v>
      </c>
      <c r="C16" s="78">
        <v>1</v>
      </c>
      <c r="D16" s="67">
        <v>101</v>
      </c>
      <c r="E16" s="68">
        <v>15.5</v>
      </c>
      <c r="F16" s="69">
        <v>3.4</v>
      </c>
      <c r="G16" s="70">
        <v>401</v>
      </c>
      <c r="I16" s="130">
        <f t="shared" si="0"/>
        <v>272.00000000000011</v>
      </c>
      <c r="J16" s="131">
        <f t="shared" si="1"/>
        <v>2.8417688608983905E-2</v>
      </c>
      <c r="K16" s="120"/>
      <c r="L16" s="155"/>
      <c r="M16" s="155"/>
      <c r="N16" s="155"/>
      <c r="O16" s="155"/>
      <c r="P16" s="155"/>
      <c r="Q16" s="155"/>
      <c r="R16" s="155"/>
      <c r="S16" s="155"/>
      <c r="T16" s="155"/>
      <c r="U16" s="155"/>
      <c r="V16" s="155"/>
      <c r="W16" s="155"/>
      <c r="X16" s="156"/>
      <c r="AC16" s="52">
        <f t="shared" si="2"/>
        <v>1.1903316981702914</v>
      </c>
      <c r="AD16" s="52">
        <f t="shared" si="3"/>
        <v>0.53147891704225514</v>
      </c>
      <c r="AE16" s="52">
        <f t="shared" si="4"/>
        <v>2.6031443726201822</v>
      </c>
    </row>
    <row r="17" spans="1:31" ht="23">
      <c r="A17" s="53" t="s">
        <v>88</v>
      </c>
      <c r="B17" s="77">
        <v>58.9</v>
      </c>
      <c r="C17" s="78">
        <v>2</v>
      </c>
      <c r="D17" s="67">
        <v>477</v>
      </c>
      <c r="E17" s="68">
        <v>154.1</v>
      </c>
      <c r="F17" s="69">
        <v>13.1</v>
      </c>
      <c r="G17" s="70">
        <v>354</v>
      </c>
      <c r="I17" s="130">
        <f t="shared" si="0"/>
        <v>272.00000000000011</v>
      </c>
      <c r="J17" s="131">
        <f t="shared" si="1"/>
        <v>1.3095222288947141E-2</v>
      </c>
      <c r="K17" s="120"/>
      <c r="L17" s="155"/>
      <c r="M17" s="155"/>
      <c r="N17" s="155"/>
      <c r="O17" s="155"/>
      <c r="P17" s="155"/>
      <c r="Q17" s="155"/>
      <c r="R17" s="155"/>
      <c r="S17" s="155"/>
      <c r="T17" s="155"/>
      <c r="U17" s="155"/>
      <c r="V17" s="155"/>
      <c r="W17" s="155"/>
      <c r="X17" s="156"/>
      <c r="AC17" s="52">
        <f t="shared" si="2"/>
        <v>2.1878026387184195</v>
      </c>
      <c r="AD17" s="52">
        <f t="shared" si="3"/>
        <v>1.1172712956557642</v>
      </c>
      <c r="AE17" s="52">
        <f t="shared" si="4"/>
        <v>2.5490032620257876</v>
      </c>
    </row>
    <row r="18" spans="1:31" ht="23">
      <c r="A18" s="53" t="s">
        <v>70</v>
      </c>
      <c r="B18" s="77">
        <v>56.3</v>
      </c>
      <c r="C18" s="78">
        <v>1</v>
      </c>
      <c r="D18" s="67">
        <v>101</v>
      </c>
      <c r="E18" s="68">
        <v>9.1</v>
      </c>
      <c r="F18" s="69">
        <v>37.1</v>
      </c>
      <c r="G18" s="70">
        <v>388</v>
      </c>
      <c r="I18" s="130">
        <f t="shared" si="0"/>
        <v>272.00000000000011</v>
      </c>
      <c r="J18" s="131">
        <f t="shared" si="1"/>
        <v>2.3797018115655051E-2</v>
      </c>
      <c r="K18" s="120"/>
      <c r="L18" s="155"/>
      <c r="M18" s="155"/>
      <c r="N18" s="155"/>
      <c r="O18" s="155"/>
      <c r="P18" s="155"/>
      <c r="Q18" s="155"/>
      <c r="R18" s="155"/>
      <c r="S18" s="155"/>
      <c r="T18" s="155"/>
      <c r="U18" s="155"/>
      <c r="V18" s="155"/>
      <c r="W18" s="155"/>
      <c r="X18" s="156"/>
      <c r="AC18" s="52">
        <f t="shared" si="2"/>
        <v>0.95904139232109353</v>
      </c>
      <c r="AD18" s="52">
        <f t="shared" si="3"/>
        <v>1.5693739096150459</v>
      </c>
      <c r="AE18" s="52">
        <f t="shared" si="4"/>
        <v>2.5888317255942073</v>
      </c>
    </row>
    <row r="19" spans="1:31" ht="23">
      <c r="A19" s="53" t="s">
        <v>95</v>
      </c>
      <c r="B19" s="77">
        <v>55.8</v>
      </c>
      <c r="C19" s="78">
        <v>3</v>
      </c>
      <c r="D19" s="67">
        <v>490</v>
      </c>
      <c r="E19" s="68">
        <v>605.29999999999995</v>
      </c>
      <c r="F19" s="69">
        <v>22.4</v>
      </c>
      <c r="G19" s="70">
        <v>581</v>
      </c>
      <c r="I19" s="130">
        <f t="shared" si="0"/>
        <v>272.00000000000011</v>
      </c>
      <c r="J19" s="131">
        <f t="shared" si="1"/>
        <v>0.10864092498461134</v>
      </c>
      <c r="K19" s="120"/>
      <c r="L19" s="155"/>
      <c r="M19" s="155"/>
      <c r="N19" s="155"/>
      <c r="O19" s="155"/>
      <c r="P19" s="155"/>
      <c r="Q19" s="155"/>
      <c r="R19" s="155"/>
      <c r="S19" s="155"/>
      <c r="T19" s="155"/>
      <c r="U19" s="155"/>
      <c r="V19" s="155"/>
      <c r="W19" s="155"/>
      <c r="X19" s="156"/>
      <c r="AC19" s="52">
        <f t="shared" si="2"/>
        <v>2.7819706739125518</v>
      </c>
      <c r="AD19" s="52">
        <f t="shared" si="3"/>
        <v>1.3502480183341627</v>
      </c>
      <c r="AE19" s="52">
        <f t="shared" si="4"/>
        <v>2.7641761323903307</v>
      </c>
    </row>
    <row r="20" spans="1:31" ht="23">
      <c r="A20" s="53" t="s">
        <v>90</v>
      </c>
      <c r="B20" s="77">
        <v>56</v>
      </c>
      <c r="C20" s="78">
        <v>3</v>
      </c>
      <c r="D20" s="67">
        <v>784</v>
      </c>
      <c r="E20" s="68">
        <v>379.4</v>
      </c>
      <c r="F20" s="69">
        <v>4.8</v>
      </c>
      <c r="G20" s="70">
        <v>444</v>
      </c>
      <c r="I20" s="130">
        <f t="shared" si="0"/>
        <v>272.00000000000011</v>
      </c>
      <c r="J20" s="131">
        <f t="shared" si="1"/>
        <v>4.5289826721681782E-2</v>
      </c>
      <c r="K20" s="120"/>
      <c r="L20" s="155"/>
      <c r="M20" s="155"/>
      <c r="N20" s="155"/>
      <c r="O20" s="155"/>
      <c r="P20" s="155"/>
      <c r="Q20" s="155"/>
      <c r="R20" s="155"/>
      <c r="S20" s="155"/>
      <c r="T20" s="155"/>
      <c r="U20" s="155"/>
      <c r="V20" s="155"/>
      <c r="W20" s="155"/>
      <c r="X20" s="156"/>
      <c r="AC20" s="52">
        <f t="shared" si="2"/>
        <v>2.5790973265526436</v>
      </c>
      <c r="AD20" s="52">
        <f t="shared" si="3"/>
        <v>0.68124123737558717</v>
      </c>
      <c r="AE20" s="52">
        <f t="shared" si="4"/>
        <v>2.6473829701146196</v>
      </c>
    </row>
    <row r="21" spans="1:31" ht="23">
      <c r="A21" s="53" t="s">
        <v>100</v>
      </c>
      <c r="B21" s="77">
        <v>58.1</v>
      </c>
      <c r="C21" s="78">
        <v>5</v>
      </c>
      <c r="D21" s="67">
        <v>800</v>
      </c>
      <c r="E21" s="68">
        <v>2137.3000000000002</v>
      </c>
      <c r="F21" s="69">
        <v>38.200000000000003</v>
      </c>
      <c r="G21" s="70">
        <v>527</v>
      </c>
      <c r="I21" s="130">
        <f t="shared" si="0"/>
        <v>272.00000000000011</v>
      </c>
      <c r="J21" s="131">
        <f t="shared" si="1"/>
        <v>8.2507800640665527E-2</v>
      </c>
      <c r="K21" s="120"/>
      <c r="L21" s="155"/>
      <c r="M21" s="155"/>
      <c r="N21" s="155"/>
      <c r="O21" s="155"/>
      <c r="P21" s="155"/>
      <c r="Q21" s="155"/>
      <c r="R21" s="155"/>
      <c r="S21" s="155"/>
      <c r="T21" s="155"/>
      <c r="U21" s="155"/>
      <c r="V21" s="155"/>
      <c r="W21" s="155"/>
      <c r="X21" s="156"/>
      <c r="AC21" s="52">
        <f t="shared" si="2"/>
        <v>3.3298654857580074</v>
      </c>
      <c r="AD21" s="52">
        <f t="shared" si="3"/>
        <v>1.5820633629117087</v>
      </c>
      <c r="AE21" s="52">
        <f t="shared" si="4"/>
        <v>2.7218106152125467</v>
      </c>
    </row>
    <row r="22" spans="1:31" ht="23">
      <c r="A22" s="53" t="s">
        <v>67</v>
      </c>
      <c r="B22" s="77">
        <v>51.2</v>
      </c>
      <c r="C22" s="78">
        <v>1</v>
      </c>
      <c r="D22" s="67">
        <v>144</v>
      </c>
      <c r="E22" s="68">
        <v>4.0999999999999996</v>
      </c>
      <c r="F22" s="69">
        <v>18.100000000000001</v>
      </c>
      <c r="G22" s="70">
        <v>338</v>
      </c>
      <c r="I22" s="130">
        <f t="shared" si="0"/>
        <v>272.00000000000011</v>
      </c>
      <c r="J22" s="131">
        <f t="shared" si="1"/>
        <v>8.9015066559966927E-3</v>
      </c>
      <c r="K22" s="120"/>
      <c r="L22" s="155"/>
      <c r="M22" s="155"/>
      <c r="N22" s="155"/>
      <c r="O22" s="155"/>
      <c r="P22" s="155"/>
      <c r="Q22" s="155"/>
      <c r="R22" s="155"/>
      <c r="S22" s="155"/>
      <c r="T22" s="155"/>
      <c r="U22" s="155"/>
      <c r="V22" s="155"/>
      <c r="W22" s="155"/>
      <c r="X22" s="156"/>
      <c r="AC22" s="52">
        <f t="shared" si="2"/>
        <v>0.61278385671973545</v>
      </c>
      <c r="AD22" s="52">
        <f t="shared" si="3"/>
        <v>1.2576785748691846</v>
      </c>
      <c r="AE22" s="52">
        <f t="shared" si="4"/>
        <v>2.5289167002776547</v>
      </c>
    </row>
    <row r="23" spans="1:31" ht="23">
      <c r="A23" s="53" t="s">
        <v>94</v>
      </c>
      <c r="B23" s="77">
        <v>54.3</v>
      </c>
      <c r="C23" s="78">
        <v>3</v>
      </c>
      <c r="D23" s="67">
        <v>620</v>
      </c>
      <c r="E23" s="68">
        <v>571.6</v>
      </c>
      <c r="F23" s="69">
        <v>29</v>
      </c>
      <c r="G23" s="70">
        <v>765</v>
      </c>
      <c r="I23" s="130">
        <f t="shared" si="0"/>
        <v>272.00000000000011</v>
      </c>
      <c r="J23" s="131">
        <f t="shared" si="1"/>
        <v>0.20168410150724628</v>
      </c>
      <c r="K23" s="120"/>
      <c r="L23" s="155"/>
      <c r="M23" s="155"/>
      <c r="N23" s="155"/>
      <c r="O23" s="155"/>
      <c r="P23" s="155"/>
      <c r="Q23" s="155"/>
      <c r="R23" s="155"/>
      <c r="S23" s="155"/>
      <c r="T23" s="155"/>
      <c r="U23" s="155"/>
      <c r="V23" s="155"/>
      <c r="W23" s="155"/>
      <c r="X23" s="156"/>
      <c r="AC23" s="52">
        <f t="shared" si="2"/>
        <v>2.7570922201189325</v>
      </c>
      <c r="AD23" s="52">
        <f t="shared" si="3"/>
        <v>1.4623979978989561</v>
      </c>
      <c r="AE23" s="52">
        <f t="shared" si="4"/>
        <v>2.8836614351536176</v>
      </c>
    </row>
    <row r="24" spans="1:31" ht="23">
      <c r="A24" s="53" t="s">
        <v>39</v>
      </c>
      <c r="B24" s="77">
        <v>56.2</v>
      </c>
      <c r="C24" s="78">
        <v>1</v>
      </c>
      <c r="D24" s="67">
        <v>51</v>
      </c>
      <c r="E24" s="68">
        <v>0.5</v>
      </c>
      <c r="F24" s="69">
        <v>9</v>
      </c>
      <c r="G24" s="70">
        <v>137</v>
      </c>
      <c r="I24" s="130">
        <f t="shared" si="0"/>
        <v>272.00000000000011</v>
      </c>
      <c r="J24" s="131">
        <f t="shared" si="1"/>
        <v>8.8713631780866664E-2</v>
      </c>
      <c r="K24" s="120"/>
      <c r="L24" s="155"/>
      <c r="M24" s="155"/>
      <c r="N24" s="155"/>
      <c r="O24" s="155"/>
      <c r="P24" s="155"/>
      <c r="Q24" s="155"/>
      <c r="R24" s="155"/>
      <c r="S24" s="155"/>
      <c r="T24" s="155"/>
      <c r="U24" s="155"/>
      <c r="V24" s="155"/>
      <c r="W24" s="155"/>
      <c r="X24" s="156"/>
      <c r="AC24" s="52">
        <f t="shared" si="2"/>
        <v>-0.3010299956639812</v>
      </c>
      <c r="AD24" s="52">
        <f t="shared" si="3"/>
        <v>0.95424250943932487</v>
      </c>
      <c r="AE24" s="52">
        <f t="shared" si="4"/>
        <v>2.1367205671564067</v>
      </c>
    </row>
    <row r="25" spans="1:31" ht="23">
      <c r="A25" s="53" t="s">
        <v>71</v>
      </c>
      <c r="B25" s="77">
        <v>56.8</v>
      </c>
      <c r="C25" s="78">
        <v>1</v>
      </c>
      <c r="D25" s="67">
        <v>272</v>
      </c>
      <c r="E25" s="68">
        <v>9.6</v>
      </c>
      <c r="F25" s="69">
        <v>85.5</v>
      </c>
      <c r="G25" s="70">
        <v>269</v>
      </c>
      <c r="I25" s="130">
        <f t="shared" si="0"/>
        <v>272.00000000000011</v>
      </c>
      <c r="J25" s="131">
        <f t="shared" si="1"/>
        <v>2.3199867063622902E-5</v>
      </c>
      <c r="K25" s="120"/>
      <c r="L25" s="141"/>
      <c r="M25" s="141"/>
      <c r="N25" s="141"/>
      <c r="O25" s="141"/>
      <c r="P25" s="141"/>
      <c r="Q25" s="141"/>
      <c r="R25" s="141"/>
      <c r="S25" s="141"/>
      <c r="T25" s="141"/>
      <c r="U25" s="141"/>
      <c r="V25" s="141"/>
      <c r="W25" s="141"/>
      <c r="X25" s="142"/>
      <c r="AC25" s="52">
        <f t="shared" si="2"/>
        <v>0.98227123303956843</v>
      </c>
      <c r="AD25" s="52">
        <f t="shared" si="3"/>
        <v>1.9319661147281726</v>
      </c>
      <c r="AE25" s="52">
        <f t="shared" si="4"/>
        <v>2.4297522800024081</v>
      </c>
    </row>
    <row r="26" spans="1:31" ht="23">
      <c r="A26" s="53" t="s">
        <v>69</v>
      </c>
      <c r="B26" s="77">
        <v>56.8</v>
      </c>
      <c r="C26" s="78">
        <v>1</v>
      </c>
      <c r="D26" s="67">
        <v>137</v>
      </c>
      <c r="E26" s="68">
        <v>5.4</v>
      </c>
      <c r="F26" s="69">
        <v>8.5</v>
      </c>
      <c r="G26" s="70">
        <v>284</v>
      </c>
      <c r="I26" s="130">
        <f t="shared" si="0"/>
        <v>272.00000000000011</v>
      </c>
      <c r="J26" s="131">
        <f t="shared" si="1"/>
        <v>3.5154135079953837E-4</v>
      </c>
      <c r="K26" s="120"/>
      <c r="L26" s="141"/>
      <c r="M26" s="141"/>
      <c r="N26" s="141"/>
      <c r="O26" s="141"/>
      <c r="P26" s="141"/>
      <c r="Q26" s="141"/>
      <c r="R26" s="141"/>
      <c r="S26" s="141"/>
      <c r="T26" s="141"/>
      <c r="U26" s="141"/>
      <c r="V26" s="141"/>
      <c r="W26" s="141"/>
      <c r="X26" s="142"/>
      <c r="AC26" s="52">
        <f t="shared" si="2"/>
        <v>0.7323937598229685</v>
      </c>
      <c r="AD26" s="52">
        <f t="shared" si="3"/>
        <v>0.92941892571429274</v>
      </c>
      <c r="AE26" s="52">
        <f t="shared" si="4"/>
        <v>2.4533183400470375</v>
      </c>
    </row>
    <row r="27" spans="1:31" ht="23">
      <c r="A27" s="53" t="s">
        <v>97</v>
      </c>
      <c r="B27" s="77">
        <v>56.5</v>
      </c>
      <c r="C27" s="78">
        <v>4</v>
      </c>
      <c r="D27" s="67">
        <v>967</v>
      </c>
      <c r="E27" s="68">
        <v>909.6</v>
      </c>
      <c r="F27" s="69">
        <v>2.1</v>
      </c>
      <c r="G27" s="70">
        <v>517</v>
      </c>
      <c r="I27" s="130">
        <f t="shared" si="0"/>
        <v>272.00000000000011</v>
      </c>
      <c r="J27" s="131">
        <f t="shared" si="1"/>
        <v>7.779728073577398E-2</v>
      </c>
      <c r="K27" s="120"/>
      <c r="L27" s="141"/>
      <c r="M27" s="141"/>
      <c r="N27" s="141"/>
      <c r="O27" s="141"/>
      <c r="P27" s="141"/>
      <c r="Q27" s="141"/>
      <c r="R27" s="141"/>
      <c r="S27" s="141"/>
      <c r="T27" s="141"/>
      <c r="U27" s="141"/>
      <c r="V27" s="141"/>
      <c r="W27" s="141"/>
      <c r="X27" s="142"/>
      <c r="AC27" s="52">
        <f t="shared" si="2"/>
        <v>2.9588504516796785</v>
      </c>
      <c r="AD27" s="52">
        <f t="shared" si="3"/>
        <v>0.3222192947339193</v>
      </c>
      <c r="AE27" s="52">
        <f t="shared" si="4"/>
        <v>2.7134905430939424</v>
      </c>
    </row>
    <row r="28" spans="1:31" ht="23">
      <c r="A28" s="53" t="s">
        <v>113</v>
      </c>
      <c r="B28" s="77">
        <v>59.4</v>
      </c>
      <c r="C28" s="78">
        <v>2</v>
      </c>
      <c r="D28" s="67">
        <v>15</v>
      </c>
      <c r="E28" s="68">
        <v>7.3</v>
      </c>
      <c r="F28" s="69">
        <v>85.5</v>
      </c>
      <c r="G28" s="70">
        <v>131</v>
      </c>
      <c r="I28" s="130">
        <f t="shared" si="0"/>
        <v>272.00000000000011</v>
      </c>
      <c r="J28" s="131">
        <f t="shared" si="1"/>
        <v>0.10067777228267422</v>
      </c>
      <c r="K28" s="120"/>
      <c r="L28" s="141"/>
      <c r="M28" s="141"/>
      <c r="N28" s="141"/>
      <c r="O28" s="141"/>
      <c r="P28" s="141"/>
      <c r="Q28" s="141"/>
      <c r="R28" s="141"/>
      <c r="S28" s="141"/>
      <c r="T28" s="141"/>
      <c r="U28" s="141"/>
      <c r="V28" s="141"/>
      <c r="W28" s="141"/>
      <c r="X28" s="142"/>
      <c r="AC28" s="52">
        <f t="shared" si="2"/>
        <v>0.86332286012045589</v>
      </c>
      <c r="AD28" s="52">
        <f t="shared" si="3"/>
        <v>1.9319661147281726</v>
      </c>
      <c r="AE28" s="52">
        <f t="shared" si="4"/>
        <v>2.1172712956557644</v>
      </c>
    </row>
    <row r="29" spans="1:31" ht="23">
      <c r="A29" s="53" t="s">
        <v>114</v>
      </c>
      <c r="B29" s="77">
        <v>57.6</v>
      </c>
      <c r="C29" s="78">
        <v>3</v>
      </c>
      <c r="D29" s="67">
        <v>347</v>
      </c>
      <c r="E29" s="68">
        <v>305.60000000000002</v>
      </c>
      <c r="F29" s="69">
        <v>57.1</v>
      </c>
      <c r="G29" s="70">
        <v>433</v>
      </c>
      <c r="I29" s="130">
        <f t="shared" si="0"/>
        <v>272.00000000000011</v>
      </c>
      <c r="J29" s="131">
        <f t="shared" si="1"/>
        <v>4.0771279459187772E-2</v>
      </c>
      <c r="K29" s="120"/>
      <c r="L29" s="141"/>
      <c r="M29" s="141"/>
      <c r="N29" s="141"/>
      <c r="O29" s="141"/>
      <c r="P29" s="141"/>
      <c r="Q29" s="141"/>
      <c r="R29" s="141"/>
      <c r="S29" s="141"/>
      <c r="T29" s="141"/>
      <c r="U29" s="141"/>
      <c r="V29" s="141"/>
      <c r="W29" s="141"/>
      <c r="X29" s="142"/>
      <c r="AC29" s="52">
        <f t="shared" si="2"/>
        <v>2.4851533499036522</v>
      </c>
      <c r="AD29" s="52">
        <f t="shared" si="3"/>
        <v>1.7566361082458481</v>
      </c>
      <c r="AE29" s="52">
        <f t="shared" si="4"/>
        <v>2.6364878963533656</v>
      </c>
    </row>
    <row r="30" spans="1:31" ht="23">
      <c r="A30" s="53" t="s">
        <v>93</v>
      </c>
      <c r="B30" s="77">
        <v>59</v>
      </c>
      <c r="C30" s="78">
        <v>6</v>
      </c>
      <c r="D30" s="67">
        <v>269</v>
      </c>
      <c r="E30" s="68">
        <v>489.5</v>
      </c>
      <c r="F30" s="69">
        <v>28.1</v>
      </c>
      <c r="G30" s="70">
        <v>440</v>
      </c>
      <c r="I30" s="130">
        <f t="shared" si="0"/>
        <v>272.00000000000011</v>
      </c>
      <c r="J30" s="131">
        <f t="shared" si="1"/>
        <v>4.3632430393774214E-2</v>
      </c>
      <c r="K30" s="120"/>
      <c r="L30" s="141"/>
      <c r="M30" s="141"/>
      <c r="N30" s="141"/>
      <c r="O30" s="141"/>
      <c r="P30" s="141"/>
      <c r="Q30" s="141"/>
      <c r="R30" s="141"/>
      <c r="S30" s="141"/>
      <c r="T30" s="141"/>
      <c r="U30" s="141"/>
      <c r="V30" s="141"/>
      <c r="W30" s="141"/>
      <c r="X30" s="142"/>
      <c r="AC30" s="52">
        <f t="shared" si="2"/>
        <v>2.6897526961391565</v>
      </c>
      <c r="AD30" s="52">
        <f t="shared" si="3"/>
        <v>1.4487063199050798</v>
      </c>
      <c r="AE30" s="52">
        <f t="shared" si="4"/>
        <v>2.6434526764861874</v>
      </c>
    </row>
    <row r="31" spans="1:31" ht="23">
      <c r="A31" s="53" t="s">
        <v>60</v>
      </c>
      <c r="B31" s="77">
        <v>57</v>
      </c>
      <c r="C31" s="78">
        <v>3</v>
      </c>
      <c r="D31" s="67">
        <v>810</v>
      </c>
      <c r="E31" s="68">
        <v>106.7</v>
      </c>
      <c r="F31" s="69">
        <v>23.8</v>
      </c>
      <c r="G31" s="70">
        <v>425</v>
      </c>
      <c r="I31" s="130">
        <f t="shared" si="0"/>
        <v>272.00000000000011</v>
      </c>
      <c r="J31" s="131">
        <f t="shared" si="1"/>
        <v>3.7566202484886693E-2</v>
      </c>
      <c r="K31" s="120"/>
      <c r="L31" s="141"/>
      <c r="M31" s="141"/>
      <c r="N31" s="141"/>
      <c r="O31" s="141"/>
      <c r="P31" s="141"/>
      <c r="Q31" s="141"/>
      <c r="R31" s="141"/>
      <c r="S31" s="141"/>
      <c r="T31" s="141"/>
      <c r="U31" s="141"/>
      <c r="V31" s="141"/>
      <c r="W31" s="141"/>
      <c r="X31" s="142"/>
      <c r="AC31" s="52">
        <f t="shared" si="2"/>
        <v>2.0281644194244701</v>
      </c>
      <c r="AD31" s="52">
        <f t="shared" si="3"/>
        <v>1.3765769570565121</v>
      </c>
      <c r="AE31" s="52">
        <f t="shared" si="4"/>
        <v>2.6283889300503116</v>
      </c>
    </row>
    <row r="32" spans="1:31" ht="23">
      <c r="A32" s="53" t="s">
        <v>72</v>
      </c>
      <c r="B32" s="77">
        <v>57.5</v>
      </c>
      <c r="C32" s="78">
        <v>1</v>
      </c>
      <c r="D32" s="67">
        <v>123</v>
      </c>
      <c r="E32" s="68">
        <v>10.4</v>
      </c>
      <c r="F32" s="69">
        <v>6.5</v>
      </c>
      <c r="G32" s="70">
        <v>159</v>
      </c>
      <c r="I32" s="130">
        <f t="shared" si="0"/>
        <v>272.00000000000011</v>
      </c>
      <c r="J32" s="131">
        <f t="shared" si="1"/>
        <v>5.4369078854876324E-2</v>
      </c>
      <c r="K32" s="120"/>
      <c r="L32" s="141"/>
      <c r="M32" s="141"/>
      <c r="N32" s="141"/>
      <c r="O32" s="141"/>
      <c r="P32" s="141"/>
      <c r="Q32" s="141"/>
      <c r="R32" s="141"/>
      <c r="S32" s="141"/>
      <c r="T32" s="141"/>
      <c r="U32" s="141"/>
      <c r="V32" s="141"/>
      <c r="W32" s="141"/>
      <c r="X32" s="142"/>
      <c r="AC32" s="52">
        <f t="shared" si="2"/>
        <v>1.0170333392987803</v>
      </c>
      <c r="AD32" s="52">
        <f t="shared" si="3"/>
        <v>0.81291335664285558</v>
      </c>
      <c r="AE32" s="52">
        <f t="shared" si="4"/>
        <v>2.2013971243204513</v>
      </c>
    </row>
    <row r="33" spans="1:31" ht="23">
      <c r="A33" s="53" t="s">
        <v>83</v>
      </c>
      <c r="B33" s="77">
        <v>59.3</v>
      </c>
      <c r="C33" s="78">
        <v>3</v>
      </c>
      <c r="D33" s="67">
        <v>66</v>
      </c>
      <c r="E33" s="68">
        <v>50.2</v>
      </c>
      <c r="F33" s="69">
        <v>62.9</v>
      </c>
      <c r="G33" s="70">
        <v>162</v>
      </c>
      <c r="I33" s="130">
        <f t="shared" si="0"/>
        <v>272.00000000000011</v>
      </c>
      <c r="J33" s="131">
        <f t="shared" si="1"/>
        <v>5.0649253175282856E-2</v>
      </c>
      <c r="K33" s="120"/>
      <c r="L33" s="141"/>
      <c r="M33" s="141"/>
      <c r="N33" s="141"/>
      <c r="O33" s="141"/>
      <c r="P33" s="141"/>
      <c r="Q33" s="141"/>
      <c r="R33" s="141"/>
      <c r="S33" s="141"/>
      <c r="T33" s="141"/>
      <c r="U33" s="141"/>
      <c r="V33" s="141"/>
      <c r="W33" s="141"/>
      <c r="X33" s="142"/>
      <c r="AC33" s="52">
        <f t="shared" si="2"/>
        <v>1.7007037171450194</v>
      </c>
      <c r="AD33" s="52">
        <f t="shared" si="3"/>
        <v>1.7986506454452689</v>
      </c>
      <c r="AE33" s="52">
        <f t="shared" si="4"/>
        <v>2.2095150145426308</v>
      </c>
    </row>
    <row r="34" spans="1:31" ht="23">
      <c r="A34" s="53" t="s">
        <v>98</v>
      </c>
      <c r="B34" s="77">
        <v>60.3</v>
      </c>
      <c r="C34" s="78">
        <v>6</v>
      </c>
      <c r="D34" s="67">
        <v>450</v>
      </c>
      <c r="E34" s="68">
        <v>984.2</v>
      </c>
      <c r="F34" s="69">
        <v>188.7</v>
      </c>
      <c r="G34" s="70">
        <v>421</v>
      </c>
      <c r="I34" s="130">
        <f t="shared" si="0"/>
        <v>272.00000000000011</v>
      </c>
      <c r="J34" s="131">
        <f t="shared" si="1"/>
        <v>3.5991095143501198E-2</v>
      </c>
      <c r="K34" s="120"/>
      <c r="L34" s="141"/>
      <c r="M34" s="141"/>
      <c r="N34" s="141"/>
      <c r="O34" s="141"/>
      <c r="P34" s="141"/>
      <c r="Q34" s="141"/>
      <c r="R34" s="141"/>
      <c r="S34" s="141"/>
      <c r="T34" s="141"/>
      <c r="U34" s="141"/>
      <c r="V34" s="141"/>
      <c r="W34" s="141"/>
      <c r="X34" s="142"/>
      <c r="AC34" s="52">
        <f t="shared" si="2"/>
        <v>2.993083360698062</v>
      </c>
      <c r="AD34" s="52">
        <f t="shared" si="3"/>
        <v>2.2757719001649312</v>
      </c>
      <c r="AE34" s="52">
        <f t="shared" si="4"/>
        <v>2.6242820958356683</v>
      </c>
    </row>
    <row r="35" spans="1:31" ht="23">
      <c r="A35" s="53" t="s">
        <v>99</v>
      </c>
      <c r="B35" s="77">
        <v>57.3</v>
      </c>
      <c r="C35" s="78">
        <v>5</v>
      </c>
      <c r="D35" s="67">
        <v>1009</v>
      </c>
      <c r="E35" s="68">
        <v>1735.3</v>
      </c>
      <c r="F35" s="69">
        <v>0.6</v>
      </c>
      <c r="G35" s="70">
        <v>594</v>
      </c>
      <c r="I35" s="130">
        <f t="shared" si="0"/>
        <v>272.00000000000011</v>
      </c>
      <c r="J35" s="131">
        <f t="shared" si="1"/>
        <v>0.11506854008612613</v>
      </c>
      <c r="K35" s="120"/>
      <c r="L35" s="120"/>
      <c r="M35" s="120"/>
      <c r="N35" s="120"/>
      <c r="O35" s="120"/>
      <c r="P35" s="120"/>
      <c r="Q35" s="120"/>
      <c r="R35" s="120"/>
      <c r="S35" s="120"/>
      <c r="T35" s="120"/>
      <c r="U35" s="120"/>
      <c r="V35" s="120"/>
      <c r="W35" s="120"/>
      <c r="X35" s="123"/>
      <c r="AC35" s="52">
        <f t="shared" si="2"/>
        <v>3.2393745667820784</v>
      </c>
      <c r="AD35" s="52">
        <f t="shared" si="3"/>
        <v>-0.22184874961635639</v>
      </c>
      <c r="AE35" s="52">
        <f t="shared" si="4"/>
        <v>2.7737864449811935</v>
      </c>
    </row>
    <row r="36" spans="1:31" ht="23">
      <c r="A36" s="53" t="s">
        <v>5</v>
      </c>
      <c r="B36" s="77">
        <v>58.8</v>
      </c>
      <c r="C36" s="78">
        <v>2</v>
      </c>
      <c r="D36" s="67">
        <v>119</v>
      </c>
      <c r="E36" s="68">
        <v>60.9</v>
      </c>
      <c r="F36" s="69">
        <v>9.6999999999999993</v>
      </c>
      <c r="G36" s="70">
        <v>207</v>
      </c>
      <c r="I36" s="130">
        <f t="shared" si="0"/>
        <v>272.00000000000011</v>
      </c>
      <c r="J36" s="131">
        <f t="shared" si="1"/>
        <v>1.4065618096608718E-2</v>
      </c>
      <c r="K36" s="120"/>
      <c r="L36" s="120"/>
      <c r="M36" s="120"/>
      <c r="N36" s="120"/>
      <c r="O36" s="120"/>
      <c r="P36" s="120"/>
      <c r="Q36" s="120"/>
      <c r="R36" s="120"/>
      <c r="S36" s="120"/>
      <c r="T36" s="120"/>
      <c r="U36" s="120"/>
      <c r="V36" s="120"/>
      <c r="W36" s="120"/>
      <c r="X36" s="123"/>
      <c r="AC36" s="52">
        <f t="shared" si="2"/>
        <v>1.7846172926328754</v>
      </c>
      <c r="AD36" s="52">
        <f t="shared" si="3"/>
        <v>0.98677173426624487</v>
      </c>
      <c r="AE36" s="52">
        <f t="shared" si="4"/>
        <v>2.3159703454569178</v>
      </c>
    </row>
    <row r="37" spans="1:31" ht="23">
      <c r="A37" s="53" t="s">
        <v>6</v>
      </c>
      <c r="B37" s="77">
        <v>57.2</v>
      </c>
      <c r="C37" s="78">
        <v>3</v>
      </c>
      <c r="D37" s="67">
        <v>620</v>
      </c>
      <c r="E37" s="68">
        <v>365.2</v>
      </c>
      <c r="F37" s="69">
        <v>82.3</v>
      </c>
      <c r="G37" s="70">
        <v>470</v>
      </c>
      <c r="I37" s="130">
        <f t="shared" si="0"/>
        <v>272.00000000000011</v>
      </c>
      <c r="J37" s="131">
        <f t="shared" si="1"/>
        <v>5.6420003941549862E-2</v>
      </c>
      <c r="K37" s="120"/>
      <c r="L37" s="120"/>
      <c r="M37" s="120"/>
      <c r="N37" s="120"/>
      <c r="O37" s="120"/>
      <c r="P37" s="120"/>
      <c r="Q37" s="120"/>
      <c r="R37" s="120"/>
      <c r="S37" s="120"/>
      <c r="T37" s="120"/>
      <c r="U37" s="120"/>
      <c r="V37" s="120"/>
      <c r="W37" s="120"/>
      <c r="X37" s="123"/>
      <c r="AC37" s="52">
        <f t="shared" si="2"/>
        <v>2.5625307688622612</v>
      </c>
      <c r="AD37" s="52">
        <f t="shared" si="3"/>
        <v>1.9153998352122699</v>
      </c>
      <c r="AE37" s="52">
        <f t="shared" si="4"/>
        <v>2.6720978579357175</v>
      </c>
    </row>
    <row r="38" spans="1:31" ht="23">
      <c r="A38" s="53" t="s">
        <v>80</v>
      </c>
      <c r="B38" s="77">
        <v>59.1</v>
      </c>
      <c r="C38" s="78">
        <v>2</v>
      </c>
      <c r="D38" s="67">
        <v>45</v>
      </c>
      <c r="E38" s="68">
        <v>35.200000000000003</v>
      </c>
      <c r="F38" s="69">
        <v>51.5</v>
      </c>
      <c r="G38" s="70">
        <v>62</v>
      </c>
      <c r="H38" s="28"/>
      <c r="I38" s="130">
        <f t="shared" si="0"/>
        <v>272.00000000000011</v>
      </c>
      <c r="J38" s="131">
        <f t="shared" si="1"/>
        <v>0.41239157486914485</v>
      </c>
      <c r="K38" s="120"/>
      <c r="L38" s="120"/>
      <c r="M38" s="120"/>
      <c r="N38" s="120"/>
      <c r="O38" s="120"/>
      <c r="P38" s="120"/>
      <c r="Q38" s="120"/>
      <c r="R38" s="120"/>
      <c r="S38" s="120"/>
      <c r="T38" s="120"/>
      <c r="U38" s="120"/>
      <c r="V38" s="120"/>
      <c r="W38" s="120"/>
      <c r="X38" s="123"/>
      <c r="AC38" s="52">
        <f t="shared" si="2"/>
        <v>1.546542663478131</v>
      </c>
      <c r="AD38" s="52">
        <f t="shared" si="3"/>
        <v>1.711807229041191</v>
      </c>
      <c r="AE38" s="52">
        <f t="shared" si="4"/>
        <v>1.7923916894982539</v>
      </c>
    </row>
    <row r="39" spans="1:31" ht="23">
      <c r="A39" s="53" t="s">
        <v>86</v>
      </c>
      <c r="B39" s="77">
        <v>56.5</v>
      </c>
      <c r="C39" s="78">
        <v>2</v>
      </c>
      <c r="D39" s="67">
        <v>140</v>
      </c>
      <c r="E39" s="68">
        <v>76.400000000000006</v>
      </c>
      <c r="F39" s="69">
        <v>36.799999999999997</v>
      </c>
      <c r="G39" s="70">
        <v>378</v>
      </c>
      <c r="I39" s="130">
        <f t="shared" si="0"/>
        <v>272.00000000000011</v>
      </c>
      <c r="J39" s="131">
        <f t="shared" si="1"/>
        <v>2.0426954144722873E-2</v>
      </c>
      <c r="K39" s="120"/>
      <c r="L39" s="120"/>
      <c r="M39" s="120"/>
      <c r="N39" s="120"/>
      <c r="O39" s="120"/>
      <c r="P39" s="120"/>
      <c r="Q39" s="120"/>
      <c r="R39" s="120"/>
      <c r="S39" s="120"/>
      <c r="T39" s="120"/>
      <c r="U39" s="120"/>
      <c r="V39" s="120"/>
      <c r="W39" s="120"/>
      <c r="X39" s="123"/>
      <c r="AC39" s="52">
        <f t="shared" si="2"/>
        <v>1.8830933585756899</v>
      </c>
      <c r="AD39" s="52">
        <f t="shared" si="3"/>
        <v>1.5658478186735176</v>
      </c>
      <c r="AE39" s="52">
        <f t="shared" si="4"/>
        <v>2.5774917998372255</v>
      </c>
    </row>
    <row r="40" spans="1:31" ht="23">
      <c r="A40" s="53" t="s">
        <v>87</v>
      </c>
      <c r="B40" s="77">
        <v>60.8</v>
      </c>
      <c r="C40" s="78">
        <v>2</v>
      </c>
      <c r="D40" s="67">
        <v>285</v>
      </c>
      <c r="E40" s="68">
        <v>121.2</v>
      </c>
      <c r="F40" s="69">
        <v>258.10000000000002</v>
      </c>
      <c r="G40" s="70">
        <v>246</v>
      </c>
      <c r="I40" s="130">
        <f t="shared" si="0"/>
        <v>272.00000000000011</v>
      </c>
      <c r="J40" s="131">
        <f t="shared" si="1"/>
        <v>1.9039082345999817E-3</v>
      </c>
      <c r="K40" s="120"/>
      <c r="L40" s="120"/>
      <c r="M40" s="120"/>
      <c r="N40" s="120"/>
      <c r="O40" s="120"/>
      <c r="P40" s="120"/>
      <c r="Q40" s="120"/>
      <c r="R40" s="120"/>
      <c r="S40" s="120"/>
      <c r="T40" s="120"/>
      <c r="U40" s="120"/>
      <c r="V40" s="120"/>
      <c r="W40" s="120"/>
      <c r="X40" s="123"/>
      <c r="AC40" s="52">
        <f t="shared" si="2"/>
        <v>2.0835026198302673</v>
      </c>
      <c r="AD40" s="52">
        <f t="shared" si="3"/>
        <v>2.4117880045438689</v>
      </c>
      <c r="AE40" s="52">
        <f t="shared" si="4"/>
        <v>2.3909351071033793</v>
      </c>
    </row>
    <row r="41" spans="1:31" ht="23">
      <c r="A41" s="53" t="s">
        <v>84</v>
      </c>
      <c r="B41" s="77">
        <v>59.3</v>
      </c>
      <c r="C41" s="78">
        <v>2</v>
      </c>
      <c r="D41" s="67">
        <v>170</v>
      </c>
      <c r="E41" s="68">
        <v>55.4</v>
      </c>
      <c r="F41" s="69">
        <v>66.099999999999994</v>
      </c>
      <c r="G41" s="70">
        <v>65</v>
      </c>
      <c r="I41" s="130">
        <f t="shared" si="0"/>
        <v>272.00000000000011</v>
      </c>
      <c r="J41" s="131">
        <f t="shared" si="1"/>
        <v>0.38645561960243058</v>
      </c>
      <c r="K41" s="120"/>
      <c r="L41" s="120"/>
      <c r="M41" s="120"/>
      <c r="N41" s="120"/>
      <c r="O41" s="120"/>
      <c r="P41" s="120"/>
      <c r="Q41" s="120"/>
      <c r="R41" s="120"/>
      <c r="S41" s="120"/>
      <c r="T41" s="120"/>
      <c r="U41" s="120"/>
      <c r="V41" s="120"/>
      <c r="W41" s="120"/>
      <c r="X41" s="123"/>
      <c r="AC41" s="52">
        <f t="shared" si="2"/>
        <v>1.7435097647284297</v>
      </c>
      <c r="AD41" s="52">
        <f t="shared" si="3"/>
        <v>1.8202014594856402</v>
      </c>
      <c r="AE41" s="52">
        <f t="shared" si="4"/>
        <v>1.8129133566428555</v>
      </c>
    </row>
    <row r="42" spans="1:31" ht="23">
      <c r="A42" s="53" t="s">
        <v>77</v>
      </c>
      <c r="B42" s="77">
        <v>60.4</v>
      </c>
      <c r="C42" s="78">
        <v>1</v>
      </c>
      <c r="D42" s="67">
        <v>120</v>
      </c>
      <c r="E42" s="68">
        <v>19.7</v>
      </c>
      <c r="F42" s="69">
        <v>221</v>
      </c>
      <c r="G42" s="70">
        <v>158</v>
      </c>
      <c r="I42" s="130">
        <f t="shared" si="0"/>
        <v>272.00000000000011</v>
      </c>
      <c r="J42" s="131">
        <f t="shared" si="1"/>
        <v>5.5654385437881711E-2</v>
      </c>
      <c r="K42" s="120"/>
      <c r="L42" s="120"/>
      <c r="M42" s="120"/>
      <c r="N42" s="120"/>
      <c r="O42" s="120"/>
      <c r="P42" s="120"/>
      <c r="Q42" s="120"/>
      <c r="R42" s="120"/>
      <c r="S42" s="120"/>
      <c r="T42" s="120"/>
      <c r="U42" s="120"/>
      <c r="V42" s="120"/>
      <c r="W42" s="120"/>
      <c r="X42" s="123"/>
      <c r="AC42" s="52">
        <f t="shared" si="2"/>
        <v>1.2944662261615929</v>
      </c>
      <c r="AD42" s="52">
        <f t="shared" si="3"/>
        <v>2.3443922736851106</v>
      </c>
      <c r="AE42" s="52">
        <f t="shared" si="4"/>
        <v>2.1986570869544226</v>
      </c>
    </row>
    <row r="43" spans="1:31" ht="23">
      <c r="A43" s="53" t="s">
        <v>91</v>
      </c>
      <c r="B43" s="77">
        <v>50.7</v>
      </c>
      <c r="C43" s="78">
        <v>3</v>
      </c>
      <c r="D43" s="67">
        <v>238</v>
      </c>
      <c r="E43" s="68">
        <v>380.7</v>
      </c>
      <c r="F43" s="69">
        <v>1.6</v>
      </c>
      <c r="G43" s="70">
        <v>1008</v>
      </c>
      <c r="I43" s="130">
        <f t="shared" si="0"/>
        <v>272.00000000000011</v>
      </c>
      <c r="J43" s="131">
        <f t="shared" si="1"/>
        <v>0.32363768449417457</v>
      </c>
      <c r="K43" s="120"/>
      <c r="L43" s="120"/>
      <c r="M43" s="120"/>
      <c r="N43" s="120"/>
      <c r="O43" s="120"/>
      <c r="P43" s="120"/>
      <c r="Q43" s="120"/>
      <c r="R43" s="120"/>
      <c r="S43" s="120"/>
      <c r="T43" s="120"/>
      <c r="U43" s="120"/>
      <c r="V43" s="120"/>
      <c r="W43" s="120"/>
      <c r="X43" s="123"/>
      <c r="AC43" s="52">
        <f t="shared" si="2"/>
        <v>2.580582876814367</v>
      </c>
      <c r="AD43" s="52">
        <f t="shared" si="3"/>
        <v>0.20411998265592479</v>
      </c>
      <c r="AE43" s="52">
        <f t="shared" si="4"/>
        <v>3.0034605321095067</v>
      </c>
    </row>
    <row r="44" spans="1:31" ht="24" thickBot="1">
      <c r="A44" s="54" t="s">
        <v>89</v>
      </c>
      <c r="B44" s="79">
        <v>60.6</v>
      </c>
      <c r="C44" s="80">
        <v>2</v>
      </c>
      <c r="D44" s="71">
        <v>205</v>
      </c>
      <c r="E44" s="72">
        <v>217.3</v>
      </c>
      <c r="F44" s="73">
        <v>235.5</v>
      </c>
      <c r="G44" s="74">
        <v>161</v>
      </c>
      <c r="I44" s="130">
        <f t="shared" si="0"/>
        <v>272.00000000000011</v>
      </c>
      <c r="J44" s="131">
        <f t="shared" si="1"/>
        <v>5.1866886803678784E-2</v>
      </c>
      <c r="K44" s="120"/>
      <c r="L44" s="120"/>
      <c r="M44" s="120"/>
      <c r="N44" s="120"/>
      <c r="O44" s="120"/>
      <c r="P44" s="120"/>
      <c r="Q44" s="120"/>
      <c r="R44" s="120"/>
      <c r="S44" s="120"/>
      <c r="T44" s="120"/>
      <c r="U44" s="120"/>
      <c r="V44" s="120"/>
      <c r="W44" s="120"/>
      <c r="X44" s="123"/>
      <c r="AC44" s="52">
        <f t="shared" si="2"/>
        <v>2.3370597263205246</v>
      </c>
      <c r="AD44" s="52">
        <f t="shared" si="3"/>
        <v>2.3719909114649149</v>
      </c>
      <c r="AE44" s="52">
        <f t="shared" si="4"/>
        <v>2.2068258760318495</v>
      </c>
    </row>
    <row r="45" spans="1:31" s="51" customFormat="1" ht="23">
      <c r="A45" s="43"/>
      <c r="B45" s="43"/>
      <c r="C45" s="43"/>
      <c r="D45" s="43"/>
      <c r="E45" s="43"/>
      <c r="F45" s="43"/>
      <c r="G45" s="43"/>
      <c r="I45" s="132"/>
      <c r="J45" s="131"/>
      <c r="K45" s="133"/>
      <c r="L45" s="133"/>
      <c r="M45" s="133"/>
      <c r="N45" s="133"/>
      <c r="O45" s="133"/>
      <c r="P45" s="133"/>
      <c r="Q45" s="133"/>
      <c r="R45" s="133"/>
      <c r="S45" s="133"/>
      <c r="T45" s="133"/>
      <c r="U45" s="133"/>
      <c r="V45" s="133"/>
      <c r="W45" s="133"/>
      <c r="X45" s="134"/>
    </row>
    <row r="46" spans="1:31" s="51" customFormat="1" ht="24" thickBot="1">
      <c r="A46" s="43"/>
      <c r="B46" s="43"/>
      <c r="C46" s="43"/>
      <c r="D46" s="43"/>
      <c r="E46" s="43"/>
      <c r="F46" s="43"/>
      <c r="G46" s="43"/>
      <c r="I46" s="135"/>
      <c r="J46" s="136">
        <f>SUM(J4:J44)</f>
        <v>3.5025581753686947</v>
      </c>
      <c r="K46" s="137"/>
      <c r="L46" s="137"/>
      <c r="M46" s="137"/>
      <c r="N46" s="137"/>
      <c r="O46" s="137"/>
      <c r="P46" s="137"/>
      <c r="Q46" s="137"/>
      <c r="R46" s="137"/>
      <c r="S46" s="137"/>
      <c r="T46" s="137"/>
      <c r="U46" s="137"/>
      <c r="V46" s="137"/>
      <c r="W46" s="137"/>
      <c r="X46" s="138"/>
      <c r="AB46" s="50" t="s">
        <v>10</v>
      </c>
      <c r="AC46" s="52">
        <f>MIN(AC$4:AC$44)</f>
        <v>-0.3010299956639812</v>
      </c>
      <c r="AD46" s="52">
        <f>MIN(AD$4:AD$44)</f>
        <v>-0.69897000433601875</v>
      </c>
      <c r="AE46" s="52">
        <f>MIN(AE$4:AE$44)</f>
        <v>1.7923916894982539</v>
      </c>
    </row>
    <row r="47" spans="1:31" s="51" customFormat="1" ht="24" thickTop="1">
      <c r="A47" s="43"/>
      <c r="B47" s="43"/>
      <c r="C47" s="43"/>
      <c r="D47" s="43"/>
      <c r="E47" s="43"/>
      <c r="F47" s="43"/>
      <c r="G47" s="43"/>
      <c r="AB47" s="50" t="s">
        <v>11</v>
      </c>
      <c r="AC47" s="52">
        <f>MAX(AC$4:AC$44)</f>
        <v>3.3298654857580074</v>
      </c>
      <c r="AD47" s="52">
        <f>MAX(AD$4:AD$44)</f>
        <v>2.4117880045438689</v>
      </c>
      <c r="AE47" s="52">
        <f>MAX(AE$4:AE$44)</f>
        <v>3.0034605321095067</v>
      </c>
    </row>
    <row r="48" spans="1:31" s="51" customFormat="1" ht="23">
      <c r="A48" s="43"/>
      <c r="B48" s="43"/>
      <c r="C48" s="43"/>
      <c r="D48" s="43"/>
      <c r="E48" s="43"/>
      <c r="F48" s="43"/>
      <c r="G48" s="43"/>
    </row>
    <row r="49" spans="1:7" s="51" customFormat="1" ht="23">
      <c r="A49" s="43"/>
      <c r="B49" s="43"/>
      <c r="C49" s="43"/>
      <c r="D49" s="43"/>
      <c r="E49" s="43"/>
      <c r="F49" s="43"/>
      <c r="G49" s="43"/>
    </row>
    <row r="50" spans="1:7" s="51" customFormat="1" ht="23">
      <c r="A50" s="43"/>
      <c r="B50" s="43"/>
      <c r="C50" s="43"/>
      <c r="D50" s="43"/>
      <c r="E50" s="43"/>
      <c r="F50" s="43"/>
      <c r="G50" s="43"/>
    </row>
    <row r="51" spans="1:7" s="51" customFormat="1" ht="23">
      <c r="A51" s="43"/>
      <c r="B51" s="43"/>
      <c r="C51" s="43"/>
      <c r="D51" s="43"/>
      <c r="E51" s="43"/>
      <c r="F51" s="43"/>
      <c r="G51" s="43"/>
    </row>
    <row r="52" spans="1:7" s="51" customFormat="1" ht="23">
      <c r="A52" s="43"/>
      <c r="B52" s="43"/>
      <c r="C52" s="43"/>
      <c r="D52" s="43"/>
      <c r="E52" s="43"/>
      <c r="F52" s="43"/>
      <c r="G52" s="43"/>
    </row>
    <row r="53" spans="1:7" s="51" customFormat="1" ht="23">
      <c r="A53" s="43"/>
      <c r="B53" s="43"/>
      <c r="C53" s="43"/>
      <c r="D53" s="43"/>
      <c r="E53" s="43"/>
      <c r="F53" s="43"/>
      <c r="G53" s="43"/>
    </row>
    <row r="54" spans="1:7" s="51" customFormat="1" ht="23">
      <c r="A54" s="43"/>
      <c r="B54" s="43"/>
      <c r="C54" s="43"/>
      <c r="D54" s="43"/>
      <c r="E54" s="43"/>
      <c r="F54" s="43"/>
      <c r="G54" s="43"/>
    </row>
    <row r="55" spans="1:7" s="51" customFormat="1" ht="23">
      <c r="A55" s="43"/>
      <c r="B55" s="43"/>
      <c r="C55" s="43"/>
      <c r="D55" s="43"/>
      <c r="E55" s="43"/>
      <c r="F55" s="43"/>
      <c r="G55" s="43"/>
    </row>
    <row r="56" spans="1:7" s="51" customFormat="1" ht="23">
      <c r="A56" s="43"/>
      <c r="B56" s="43"/>
      <c r="C56" s="43"/>
      <c r="D56" s="43"/>
      <c r="E56" s="43"/>
      <c r="F56" s="43"/>
      <c r="G56" s="43"/>
    </row>
    <row r="57" spans="1:7" s="51" customFormat="1" ht="23">
      <c r="A57" s="43"/>
      <c r="B57" s="43"/>
      <c r="C57" s="43"/>
      <c r="D57" s="43"/>
      <c r="E57" s="43"/>
      <c r="F57" s="43"/>
      <c r="G57" s="43"/>
    </row>
    <row r="58" spans="1:7" s="51" customFormat="1" ht="23">
      <c r="A58" s="43"/>
      <c r="B58" s="43"/>
      <c r="C58" s="43"/>
      <c r="D58" s="43"/>
      <c r="E58" s="43"/>
      <c r="F58" s="43"/>
      <c r="G58" s="43"/>
    </row>
    <row r="59" spans="1:7" s="51" customFormat="1" ht="23">
      <c r="A59" s="43"/>
      <c r="B59" s="43"/>
      <c r="C59" s="43"/>
      <c r="D59" s="43"/>
      <c r="E59" s="43"/>
      <c r="F59" s="43"/>
      <c r="G59" s="43"/>
    </row>
    <row r="60" spans="1:7" s="51" customFormat="1" ht="23">
      <c r="A60" s="43"/>
      <c r="B60" s="43"/>
      <c r="C60" s="43"/>
      <c r="D60" s="43"/>
      <c r="E60" s="43"/>
      <c r="F60" s="43"/>
      <c r="G60" s="43"/>
    </row>
    <row r="61" spans="1:7" s="51" customFormat="1" ht="23">
      <c r="A61" s="43"/>
      <c r="B61" s="43"/>
      <c r="C61" s="43"/>
      <c r="D61" s="43"/>
      <c r="E61" s="43"/>
      <c r="F61" s="43"/>
      <c r="G61" s="43"/>
    </row>
    <row r="62" spans="1:7" s="51" customFormat="1" ht="23">
      <c r="A62" s="43"/>
      <c r="B62" s="43"/>
      <c r="C62" s="43"/>
      <c r="D62" s="43"/>
      <c r="E62" s="43"/>
      <c r="F62" s="43"/>
      <c r="G62" s="43"/>
    </row>
    <row r="63" spans="1:7" s="51" customFormat="1" ht="23">
      <c r="A63" s="43"/>
      <c r="B63" s="43"/>
      <c r="C63" s="43"/>
      <c r="D63" s="43"/>
      <c r="E63" s="43"/>
      <c r="F63" s="43"/>
      <c r="G63" s="43"/>
    </row>
    <row r="64" spans="1:7" s="51" customFormat="1" ht="23">
      <c r="A64" s="43"/>
      <c r="B64" s="43"/>
      <c r="C64" s="43"/>
      <c r="D64" s="43"/>
      <c r="E64" s="43"/>
      <c r="F64" s="43"/>
      <c r="G64" s="43"/>
    </row>
    <row r="65" spans="1:7" s="51" customFormat="1" ht="23">
      <c r="A65" s="43"/>
      <c r="B65" s="43"/>
      <c r="C65" s="43"/>
      <c r="D65" s="43"/>
      <c r="E65" s="43"/>
      <c r="F65" s="43"/>
      <c r="G65" s="43"/>
    </row>
  </sheetData>
  <mergeCells count="2">
    <mergeCell ref="I1:X1"/>
    <mergeCell ref="L6:X24"/>
  </mergeCells>
  <phoneticPr fontId="6" type="noConversion"/>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610306" r:id="rId3" name="Button 2">
              <controlPr defaultSize="0" print="0" autoFill="0" autoPict="0" macro="[0]!Button15_Click">
                <anchor moveWithCells="1" sizeWithCells="1">
                  <from>
                    <xdr:col>7</xdr:col>
                    <xdr:colOff>76200</xdr:colOff>
                    <xdr:row>0</xdr:row>
                    <xdr:rowOff>25400</xdr:rowOff>
                  </from>
                  <to>
                    <xdr:col>7</xdr:col>
                    <xdr:colOff>1079500</xdr:colOff>
                    <xdr:row>0</xdr:row>
                    <xdr:rowOff>355600</xdr:rowOff>
                  </to>
                </anchor>
              </controlPr>
            </control>
          </mc:Choice>
          <mc:Fallback/>
        </mc:AlternateContent>
        <mc:AlternateContent xmlns:mc="http://schemas.openxmlformats.org/markup-compatibility/2006">
          <mc:Choice Requires="x14">
            <control shapeId="610312" r:id="rId4" name="Scroll Bar 8">
              <controlPr defaultSize="0" autoPict="0">
                <anchor moveWithCells="1">
                  <from>
                    <xdr:col>16</xdr:col>
                    <xdr:colOff>25400</xdr:colOff>
                    <xdr:row>3</xdr:row>
                    <xdr:rowOff>50800</xdr:rowOff>
                  </from>
                  <to>
                    <xdr:col>19</xdr:col>
                    <xdr:colOff>38100</xdr:colOff>
                    <xdr:row>3</xdr:row>
                    <xdr:rowOff>241300</xdr:rowOff>
                  </to>
                </anchor>
              </controlPr>
            </control>
          </mc:Choice>
          <mc:Fallback/>
        </mc:AlternateContent>
        <mc:AlternateContent xmlns:mc="http://schemas.openxmlformats.org/markup-compatibility/2006">
          <mc:Choice Requires="x14">
            <control shapeId="610314" r:id="rId5" name="Scroll Bar 10">
              <controlPr defaultSize="0" autoPict="0">
                <anchor moveWithCells="1">
                  <from>
                    <xdr:col>16</xdr:col>
                    <xdr:colOff>25400</xdr:colOff>
                    <xdr:row>1</xdr:row>
                    <xdr:rowOff>88900</xdr:rowOff>
                  </from>
                  <to>
                    <xdr:col>18</xdr:col>
                    <xdr:colOff>647700</xdr:colOff>
                    <xdr:row>1</xdr:row>
                    <xdr:rowOff>279400</xdr:rowOff>
                  </to>
                </anchor>
              </controlPr>
            </control>
          </mc:Choice>
          <mc:Fallback/>
        </mc:AlternateContent>
        <mc:AlternateContent xmlns:mc="http://schemas.openxmlformats.org/markup-compatibility/2006">
          <mc:Choice Requires="x14">
            <control shapeId="610315" r:id="rId6" name="Scroll Bar 11">
              <controlPr defaultSize="0" autoPict="0">
                <anchor moveWithCells="1">
                  <from>
                    <xdr:col>16</xdr:col>
                    <xdr:colOff>12700</xdr:colOff>
                    <xdr:row>2</xdr:row>
                    <xdr:rowOff>266700</xdr:rowOff>
                  </from>
                  <to>
                    <xdr:col>18</xdr:col>
                    <xdr:colOff>647700</xdr:colOff>
                    <xdr:row>2</xdr:row>
                    <xdr:rowOff>457200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0"/>
    <pageSetUpPr fitToPage="1"/>
  </sheetPr>
  <dimension ref="A1:K46"/>
  <sheetViews>
    <sheetView workbookViewId="0">
      <selection activeCell="C23" sqref="C23"/>
    </sheetView>
  </sheetViews>
  <sheetFormatPr baseColWidth="10" defaultColWidth="9.1640625" defaultRowHeight="16" x14ac:dyDescent="0"/>
  <cols>
    <col min="1" max="1" width="26.33203125" style="2" customWidth="1"/>
    <col min="2" max="2" width="15.5" style="2" customWidth="1"/>
    <col min="3" max="3" width="16.6640625" style="2" customWidth="1"/>
    <col min="4" max="4" width="15" style="2" customWidth="1"/>
    <col min="5" max="5" width="13" style="2" customWidth="1"/>
    <col min="6" max="6" width="15.1640625" style="2" bestFit="1" customWidth="1"/>
    <col min="7" max="7" width="13.5" style="2" customWidth="1"/>
    <col min="8" max="8" width="15.6640625" style="2" customWidth="1"/>
    <col min="9" max="9" width="9.33203125" style="2" bestFit="1" customWidth="1"/>
    <col min="10" max="10" width="15.1640625" style="2" bestFit="1" customWidth="1"/>
    <col min="11" max="11" width="9.33203125" style="2" bestFit="1" customWidth="1"/>
    <col min="12" max="12" width="11.83203125" style="2" bestFit="1" customWidth="1"/>
    <col min="13" max="13" width="12.1640625" style="2" bestFit="1" customWidth="1"/>
    <col min="14" max="14" width="9.33203125" style="2" bestFit="1" customWidth="1"/>
    <col min="15" max="15" width="11.1640625" style="2" bestFit="1" customWidth="1"/>
    <col min="16" max="16" width="9.33203125" style="2" bestFit="1" customWidth="1"/>
    <col min="17" max="17" width="9.1640625" style="2" customWidth="1"/>
    <col min="18" max="18" width="10.5" style="2" bestFit="1" customWidth="1"/>
    <col min="19" max="21" width="9.33203125" style="2" bestFit="1" customWidth="1"/>
    <col min="22" max="16384" width="9.1640625" style="2"/>
  </cols>
  <sheetData>
    <row r="1" spans="1:11">
      <c r="A1" s="1" t="s">
        <v>28</v>
      </c>
      <c r="E1" s="18"/>
      <c r="F1" s="18"/>
    </row>
    <row r="2" spans="1:11">
      <c r="A2" s="2" t="s">
        <v>49</v>
      </c>
      <c r="E2" s="18"/>
    </row>
    <row r="3" spans="1:11">
      <c r="A3" s="2" t="s">
        <v>50</v>
      </c>
    </row>
    <row r="4" spans="1:11">
      <c r="A4" s="2" t="s">
        <v>51</v>
      </c>
    </row>
    <row r="5" spans="1:11" ht="17" thickBot="1"/>
    <row r="6" spans="1:11">
      <c r="A6" s="161" t="s">
        <v>52</v>
      </c>
      <c r="B6" s="162"/>
      <c r="C6" s="3"/>
      <c r="D6" s="165" t="s">
        <v>33</v>
      </c>
      <c r="E6" s="166"/>
      <c r="G6" s="159" t="s">
        <v>35</v>
      </c>
      <c r="H6" s="160"/>
    </row>
    <row r="7" spans="1:11">
      <c r="A7" s="4" t="s">
        <v>53</v>
      </c>
      <c r="B7" s="31">
        <v>371</v>
      </c>
      <c r="C7" s="41">
        <f>Pool</f>
        <v>371</v>
      </c>
      <c r="D7" s="163" t="s">
        <v>34</v>
      </c>
      <c r="E7" s="164"/>
      <c r="G7" s="16" t="s">
        <v>36</v>
      </c>
      <c r="H7" s="17"/>
    </row>
    <row r="8" spans="1:11">
      <c r="A8" s="4" t="s">
        <v>54</v>
      </c>
      <c r="B8" s="31">
        <v>161</v>
      </c>
      <c r="C8" s="41">
        <f>Area</f>
        <v>161</v>
      </c>
      <c r="D8" s="14" t="s">
        <v>21</v>
      </c>
      <c r="E8" s="15">
        <v>0.1</v>
      </c>
      <c r="G8" s="5" t="s">
        <v>23</v>
      </c>
      <c r="H8" s="6">
        <v>0.01</v>
      </c>
    </row>
    <row r="9" spans="1:11" ht="17" thickBot="1">
      <c r="A9" s="11" t="s">
        <v>32</v>
      </c>
      <c r="B9" s="32">
        <v>41</v>
      </c>
      <c r="C9" s="41">
        <f>Distance</f>
        <v>41</v>
      </c>
      <c r="D9" s="7" t="s">
        <v>22</v>
      </c>
      <c r="E9" s="8">
        <v>0.3</v>
      </c>
      <c r="G9" s="9" t="s">
        <v>48</v>
      </c>
      <c r="H9" s="10">
        <v>0.25</v>
      </c>
    </row>
    <row r="10" spans="1:11">
      <c r="A10" s="12"/>
      <c r="B10" s="13"/>
      <c r="J10" s="13"/>
      <c r="K10" s="13"/>
    </row>
    <row r="11" spans="1:11" ht="17" thickBot="1">
      <c r="A11" s="12"/>
      <c r="B11" s="13"/>
      <c r="J11" s="13"/>
      <c r="K11" s="13"/>
    </row>
    <row r="12" spans="1:11">
      <c r="A12" s="157" t="s">
        <v>31</v>
      </c>
      <c r="B12" s="158"/>
      <c r="D12" s="167" t="str">
        <f>IF(SUM(B7:B9)=0,"", "")</f>
        <v/>
      </c>
      <c r="E12" s="167"/>
      <c r="F12" s="167"/>
      <c r="G12" s="167"/>
      <c r="H12" s="167"/>
      <c r="I12" s="167"/>
      <c r="J12" s="167"/>
    </row>
    <row r="13" spans="1:11">
      <c r="A13" s="44" t="s">
        <v>47</v>
      </c>
      <c r="B13" s="45">
        <f>Area^Area_scaling_factor*Colonization*Pool/(Distance_scaling_factor*Distance*Extinction+Area^Area_scaling_factor*Colonization)</f>
        <v>275.77458367718407</v>
      </c>
      <c r="D13" s="167"/>
      <c r="E13" s="167"/>
      <c r="F13" s="167"/>
      <c r="G13" s="167"/>
      <c r="H13" s="167"/>
      <c r="I13" s="167"/>
      <c r="J13" s="167"/>
    </row>
    <row r="14" spans="1:11">
      <c r="A14" s="44" t="s">
        <v>37</v>
      </c>
      <c r="B14" s="45">
        <f>Colonization*(Pool-Species_richness)/(Distance_scaling_factor*Distance)</f>
        <v>23.225711298247784</v>
      </c>
      <c r="D14" s="167"/>
      <c r="E14" s="167"/>
      <c r="F14" s="167"/>
      <c r="G14" s="167"/>
      <c r="H14" s="167"/>
      <c r="I14" s="167"/>
      <c r="J14" s="167"/>
    </row>
    <row r="15" spans="1:11" ht="17" thickBot="1">
      <c r="A15" s="46" t="s">
        <v>38</v>
      </c>
      <c r="B15" s="47">
        <f>Extinction*Species_richness/Area^Area_scaling_factor</f>
        <v>23.225711298247777</v>
      </c>
      <c r="D15" s="167"/>
      <c r="E15" s="167"/>
      <c r="F15" s="167"/>
      <c r="G15" s="167"/>
      <c r="H15" s="167"/>
      <c r="I15" s="167"/>
      <c r="J15" s="167"/>
    </row>
    <row r="16" spans="1:11">
      <c r="D16" s="167"/>
      <c r="E16" s="167"/>
      <c r="F16" s="167"/>
      <c r="G16" s="167"/>
      <c r="H16" s="167"/>
      <c r="I16" s="167"/>
      <c r="J16" s="167"/>
    </row>
    <row r="17" spans="1:10">
      <c r="D17" s="167"/>
      <c r="E17" s="167"/>
      <c r="F17" s="167"/>
      <c r="G17" s="167"/>
      <c r="H17" s="167"/>
      <c r="I17" s="167"/>
      <c r="J17" s="167"/>
    </row>
    <row r="18" spans="1:10">
      <c r="A18" s="19" t="s">
        <v>46</v>
      </c>
      <c r="B18" s="19"/>
      <c r="C18" s="19"/>
      <c r="D18" s="167"/>
      <c r="E18" s="167"/>
      <c r="F18" s="167"/>
      <c r="G18" s="167"/>
      <c r="H18" s="167"/>
      <c r="I18" s="167"/>
      <c r="J18" s="167"/>
    </row>
    <row r="19" spans="1:10">
      <c r="A19" s="20" t="s">
        <v>29</v>
      </c>
      <c r="B19" s="20" t="s">
        <v>30</v>
      </c>
      <c r="C19" s="20" t="s">
        <v>22</v>
      </c>
      <c r="D19" s="167"/>
      <c r="E19" s="167"/>
      <c r="F19" s="167"/>
      <c r="G19" s="167"/>
      <c r="H19" s="167"/>
      <c r="I19" s="167"/>
      <c r="J19" s="167"/>
    </row>
    <row r="20" spans="1:10">
      <c r="A20" s="21">
        <v>0</v>
      </c>
      <c r="B20" s="22">
        <f t="shared" ref="B20:B30" si="0">Colonization*(Pool-A20)/(Distance_scaling_factor*Distance)</f>
        <v>90.487804878048777</v>
      </c>
      <c r="C20" s="22">
        <f t="shared" ref="C20:C30" si="1">Extinction*A20/Area^Area_scaling_factor</f>
        <v>0</v>
      </c>
      <c r="D20" s="167"/>
      <c r="E20" s="167"/>
      <c r="F20" s="167"/>
      <c r="G20" s="167"/>
      <c r="H20" s="167"/>
      <c r="I20" s="167"/>
      <c r="J20" s="167"/>
    </row>
    <row r="21" spans="1:10">
      <c r="A21" s="23">
        <v>100</v>
      </c>
      <c r="B21" s="24">
        <f t="shared" si="0"/>
        <v>66.097560975609753</v>
      </c>
      <c r="C21" s="24">
        <f t="shared" si="1"/>
        <v>8.4219912468203777</v>
      </c>
      <c r="D21" s="167"/>
      <c r="E21" s="167"/>
      <c r="F21" s="167"/>
      <c r="G21" s="167"/>
      <c r="H21" s="167"/>
      <c r="I21" s="167"/>
      <c r="J21" s="167"/>
    </row>
    <row r="22" spans="1:10">
      <c r="A22" s="25">
        <v>200</v>
      </c>
      <c r="B22" s="26">
        <f t="shared" si="0"/>
        <v>41.707317073170735</v>
      </c>
      <c r="C22" s="26">
        <f t="shared" si="1"/>
        <v>16.843982493640755</v>
      </c>
      <c r="D22" s="167"/>
      <c r="E22" s="167"/>
      <c r="F22" s="167"/>
      <c r="G22" s="167"/>
      <c r="H22" s="167"/>
      <c r="I22" s="167"/>
      <c r="J22" s="167"/>
    </row>
    <row r="23" spans="1:10">
      <c r="A23" s="23">
        <v>300</v>
      </c>
      <c r="B23" s="24">
        <f t="shared" si="0"/>
        <v>17.317073170731707</v>
      </c>
      <c r="C23" s="24">
        <f t="shared" si="1"/>
        <v>25.265973740461131</v>
      </c>
      <c r="D23" s="167"/>
      <c r="E23" s="167"/>
      <c r="F23" s="167"/>
      <c r="G23" s="167"/>
      <c r="H23" s="167"/>
      <c r="I23" s="167"/>
      <c r="J23" s="167"/>
    </row>
    <row r="24" spans="1:10">
      <c r="A24" s="25">
        <v>400</v>
      </c>
      <c r="B24" s="26">
        <f t="shared" si="0"/>
        <v>-7.0731707317073171</v>
      </c>
      <c r="C24" s="26">
        <f t="shared" si="1"/>
        <v>33.687964987281511</v>
      </c>
      <c r="D24" s="167"/>
      <c r="E24" s="167"/>
      <c r="F24" s="167"/>
      <c r="G24" s="167"/>
      <c r="H24" s="167"/>
      <c r="I24" s="167"/>
      <c r="J24" s="167"/>
    </row>
    <row r="25" spans="1:10">
      <c r="A25" s="23">
        <v>500</v>
      </c>
      <c r="B25" s="24">
        <f t="shared" si="0"/>
        <v>-31.463414634146339</v>
      </c>
      <c r="C25" s="24">
        <f t="shared" si="1"/>
        <v>42.109956234101887</v>
      </c>
      <c r="D25" s="167"/>
      <c r="E25" s="167"/>
      <c r="F25" s="167"/>
      <c r="G25" s="167"/>
      <c r="H25" s="167"/>
      <c r="I25" s="167"/>
      <c r="J25" s="167"/>
    </row>
    <row r="26" spans="1:10">
      <c r="A26" s="25">
        <v>600</v>
      </c>
      <c r="B26" s="26">
        <f t="shared" si="0"/>
        <v>-55.853658536585364</v>
      </c>
      <c r="C26" s="26">
        <f t="shared" si="1"/>
        <v>50.531947480922263</v>
      </c>
      <c r="D26" s="167"/>
      <c r="E26" s="167"/>
      <c r="F26" s="167"/>
      <c r="G26" s="167"/>
      <c r="H26" s="167"/>
      <c r="I26" s="167"/>
      <c r="J26" s="167"/>
    </row>
    <row r="27" spans="1:10">
      <c r="A27" s="23">
        <v>700</v>
      </c>
      <c r="B27" s="24">
        <f t="shared" si="0"/>
        <v>-80.243902439024382</v>
      </c>
      <c r="C27" s="24">
        <f t="shared" si="1"/>
        <v>58.953938727742639</v>
      </c>
      <c r="D27" s="167"/>
      <c r="E27" s="167"/>
      <c r="F27" s="167"/>
      <c r="G27" s="167"/>
      <c r="H27" s="167"/>
      <c r="I27" s="167"/>
      <c r="J27" s="167"/>
    </row>
    <row r="28" spans="1:10">
      <c r="A28" s="25">
        <v>800</v>
      </c>
      <c r="B28" s="26">
        <f t="shared" si="0"/>
        <v>-104.63414634146342</v>
      </c>
      <c r="C28" s="26">
        <f t="shared" si="1"/>
        <v>67.375929974563022</v>
      </c>
      <c r="D28" s="167"/>
      <c r="E28" s="167"/>
      <c r="F28" s="167"/>
      <c r="G28" s="167"/>
      <c r="H28" s="167"/>
      <c r="I28" s="167"/>
      <c r="J28" s="167"/>
    </row>
    <row r="29" spans="1:10">
      <c r="A29" s="23">
        <v>900</v>
      </c>
      <c r="B29" s="24">
        <f t="shared" si="0"/>
        <v>-129.02439024390245</v>
      </c>
      <c r="C29" s="24">
        <f t="shared" si="1"/>
        <v>75.79792122138339</v>
      </c>
      <c r="D29" s="167"/>
      <c r="E29" s="167"/>
      <c r="F29" s="167"/>
      <c r="G29" s="167"/>
      <c r="H29" s="167"/>
      <c r="I29" s="167"/>
      <c r="J29" s="167"/>
    </row>
    <row r="30" spans="1:10">
      <c r="A30" s="25">
        <v>1000</v>
      </c>
      <c r="B30" s="26">
        <f t="shared" si="0"/>
        <v>-153.41463414634146</v>
      </c>
      <c r="C30" s="26">
        <f t="shared" si="1"/>
        <v>84.219912468203773</v>
      </c>
      <c r="D30" s="167"/>
      <c r="E30" s="167"/>
      <c r="F30" s="167"/>
      <c r="G30" s="167"/>
      <c r="H30" s="167"/>
      <c r="I30" s="167"/>
      <c r="J30" s="167"/>
    </row>
    <row r="31" spans="1:10">
      <c r="D31" s="167"/>
      <c r="E31" s="167"/>
      <c r="F31" s="167"/>
      <c r="G31" s="167"/>
      <c r="H31" s="167"/>
      <c r="I31" s="167"/>
      <c r="J31" s="167"/>
    </row>
    <row r="32" spans="1:10">
      <c r="D32" s="167"/>
      <c r="E32" s="167"/>
      <c r="F32" s="167"/>
      <c r="G32" s="167"/>
      <c r="H32" s="167"/>
      <c r="I32" s="167"/>
      <c r="J32" s="167"/>
    </row>
    <row r="46" spans="1:4">
      <c r="A46" s="27"/>
      <c r="B46" s="27"/>
      <c r="C46" s="27"/>
      <c r="D46" s="27"/>
    </row>
  </sheetData>
  <mergeCells count="6">
    <mergeCell ref="A12:B12"/>
    <mergeCell ref="G6:H6"/>
    <mergeCell ref="A6:B6"/>
    <mergeCell ref="D7:E7"/>
    <mergeCell ref="D6:E6"/>
    <mergeCell ref="D12:J32"/>
  </mergeCells>
  <phoneticPr fontId="0" type="noConversion"/>
  <dataValidations xWindow="230" yWindow="285" count="1">
    <dataValidation type="whole" operator="greaterThanOrEqual" allowBlank="1" showInputMessage="1" showErrorMessage="1" errorTitle="Value Restriction" error="This value must be greater or equal to 10" promptTitle="Value Restriction" prompt="This value must be greater than or equal to 10" sqref="B9">
      <formula1>10</formula1>
    </dataValidation>
  </dataValidations>
  <pageMargins left="0.75" right="0.75" top="1" bottom="1" header="0.5" footer="0.5"/>
  <pageSetup scale="71"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034" r:id="rId3" name="Button 10">
              <controlPr defaultSize="0" print="0" autoFill="0" autoPict="0" macro="[0]!info">
                <anchor moveWithCells="1" sizeWithCells="1">
                  <from>
                    <xdr:col>3</xdr:col>
                    <xdr:colOff>114300</xdr:colOff>
                    <xdr:row>10</xdr:row>
                    <xdr:rowOff>38100</xdr:rowOff>
                  </from>
                  <to>
                    <xdr:col>3</xdr:col>
                    <xdr:colOff>901700</xdr:colOff>
                    <xdr:row>12</xdr:row>
                    <xdr:rowOff>76200</xdr:rowOff>
                  </to>
                </anchor>
              </controlPr>
            </control>
          </mc:Choice>
          <mc:Fallback/>
        </mc:AlternateContent>
        <mc:AlternateContent xmlns:mc="http://schemas.openxmlformats.org/markup-compatibility/2006">
          <mc:Choice Requires="x14">
            <control shapeId="1035" r:id="rId4" name="Button 11">
              <controlPr defaultSize="0" print="0" autoFill="0" autoPict="0" macro="[0]!info3">
                <anchor moveWithCells="1" sizeWithCells="1">
                  <from>
                    <xdr:col>1</xdr:col>
                    <xdr:colOff>723900</xdr:colOff>
                    <xdr:row>4</xdr:row>
                    <xdr:rowOff>190500</xdr:rowOff>
                  </from>
                  <to>
                    <xdr:col>2</xdr:col>
                    <xdr:colOff>12700</xdr:colOff>
                    <xdr:row>5</xdr:row>
                    <xdr:rowOff>190500</xdr:rowOff>
                  </to>
                </anchor>
              </controlPr>
            </control>
          </mc:Choice>
          <mc:Fallback/>
        </mc:AlternateContent>
        <mc:AlternateContent xmlns:mc="http://schemas.openxmlformats.org/markup-compatibility/2006">
          <mc:Choice Requires="x14">
            <control shapeId="1046" r:id="rId5" name="Scroll Bar 22">
              <controlPr defaultSize="0" autoPict="0">
                <anchor moveWithCells="1">
                  <from>
                    <xdr:col>2</xdr:col>
                    <xdr:colOff>25400</xdr:colOff>
                    <xdr:row>6</xdr:row>
                    <xdr:rowOff>0</xdr:rowOff>
                  </from>
                  <to>
                    <xdr:col>2</xdr:col>
                    <xdr:colOff>1168400</xdr:colOff>
                    <xdr:row>6</xdr:row>
                    <xdr:rowOff>190500</xdr:rowOff>
                  </to>
                </anchor>
              </controlPr>
            </control>
          </mc:Choice>
          <mc:Fallback/>
        </mc:AlternateContent>
        <mc:AlternateContent xmlns:mc="http://schemas.openxmlformats.org/markup-compatibility/2006">
          <mc:Choice Requires="x14">
            <control shapeId="1047" r:id="rId6" name="Scroll Bar 23">
              <controlPr defaultSize="0" autoPict="0">
                <anchor moveWithCells="1">
                  <from>
                    <xdr:col>2</xdr:col>
                    <xdr:colOff>25400</xdr:colOff>
                    <xdr:row>7</xdr:row>
                    <xdr:rowOff>25400</xdr:rowOff>
                  </from>
                  <to>
                    <xdr:col>2</xdr:col>
                    <xdr:colOff>1168400</xdr:colOff>
                    <xdr:row>8</xdr:row>
                    <xdr:rowOff>12700</xdr:rowOff>
                  </to>
                </anchor>
              </controlPr>
            </control>
          </mc:Choice>
          <mc:Fallback/>
        </mc:AlternateContent>
        <mc:AlternateContent xmlns:mc="http://schemas.openxmlformats.org/markup-compatibility/2006">
          <mc:Choice Requires="x14">
            <control shapeId="1048" r:id="rId7" name="Scroll Bar 24">
              <controlPr defaultSize="0" autoPict="0">
                <anchor moveWithCells="1">
                  <from>
                    <xdr:col>2</xdr:col>
                    <xdr:colOff>25400</xdr:colOff>
                    <xdr:row>8</xdr:row>
                    <xdr:rowOff>38100</xdr:rowOff>
                  </from>
                  <to>
                    <xdr:col>2</xdr:col>
                    <xdr:colOff>1181100</xdr:colOff>
                    <xdr:row>9</xdr:row>
                    <xdr:rowOff>12700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A33"/>
  <sheetViews>
    <sheetView workbookViewId="0">
      <selection activeCell="D9" sqref="D9"/>
    </sheetView>
  </sheetViews>
  <sheetFormatPr baseColWidth="10" defaultColWidth="11.5" defaultRowHeight="12" x14ac:dyDescent="0"/>
  <cols>
    <col min="1" max="1" width="91.5" customWidth="1"/>
  </cols>
  <sheetData>
    <row r="1" spans="1:1" ht="13">
      <c r="A1" s="33" t="s">
        <v>61</v>
      </c>
    </row>
    <row r="2" spans="1:1" ht="39">
      <c r="A2" s="34" t="s">
        <v>12</v>
      </c>
    </row>
    <row r="3" spans="1:1" ht="26">
      <c r="A3" s="35" t="s">
        <v>13</v>
      </c>
    </row>
    <row r="4" spans="1:1" ht="39">
      <c r="A4" s="35" t="s">
        <v>45</v>
      </c>
    </row>
    <row r="5" spans="1:1" ht="13">
      <c r="A5" s="35" t="s">
        <v>24</v>
      </c>
    </row>
    <row r="6" spans="1:1" ht="13">
      <c r="A6" s="36" t="s">
        <v>57</v>
      </c>
    </row>
    <row r="7" spans="1:1" ht="13">
      <c r="A7" s="36" t="s">
        <v>25</v>
      </c>
    </row>
    <row r="8" spans="1:1" ht="13">
      <c r="A8" s="35" t="s">
        <v>26</v>
      </c>
    </row>
    <row r="9" spans="1:1" ht="26">
      <c r="A9" s="35" t="s">
        <v>27</v>
      </c>
    </row>
    <row r="10" spans="1:1" ht="13">
      <c r="A10" s="35"/>
    </row>
    <row r="11" spans="1:1" ht="52">
      <c r="A11" s="37" t="s">
        <v>0</v>
      </c>
    </row>
    <row r="12" spans="1:1" ht="13">
      <c r="A12" s="38"/>
    </row>
    <row r="13" spans="1:1" ht="13">
      <c r="A13" s="38"/>
    </row>
    <row r="14" spans="1:1" ht="13">
      <c r="A14" s="39" t="s">
        <v>1</v>
      </c>
    </row>
    <row r="15" spans="1:1" ht="13">
      <c r="A15" s="34" t="s">
        <v>16</v>
      </c>
    </row>
    <row r="16" spans="1:1" ht="13">
      <c r="A16" s="34" t="s">
        <v>17</v>
      </c>
    </row>
    <row r="17" spans="1:1" ht="13">
      <c r="A17" s="34" t="s">
        <v>18</v>
      </c>
    </row>
    <row r="18" spans="1:1" ht="13">
      <c r="A18" s="34" t="s">
        <v>19</v>
      </c>
    </row>
    <row r="19" spans="1:1" ht="65">
      <c r="A19" s="34" t="s">
        <v>20</v>
      </c>
    </row>
    <row r="20" spans="1:1" ht="13">
      <c r="A20" s="39"/>
    </row>
    <row r="21" spans="1:1" ht="13">
      <c r="A21" s="34" t="s">
        <v>102</v>
      </c>
    </row>
    <row r="22" spans="1:1" ht="13">
      <c r="A22" s="34" t="s">
        <v>59</v>
      </c>
    </row>
    <row r="23" spans="1:1" ht="13">
      <c r="A23" s="34" t="s">
        <v>41</v>
      </c>
    </row>
    <row r="24" spans="1:1" ht="13">
      <c r="A24" s="34" t="s">
        <v>4</v>
      </c>
    </row>
    <row r="25" spans="1:1" ht="26">
      <c r="A25" s="35" t="s">
        <v>55</v>
      </c>
    </row>
    <row r="26" spans="1:1" ht="65">
      <c r="A26" s="40" t="s">
        <v>66</v>
      </c>
    </row>
    <row r="27" spans="1:1" ht="13">
      <c r="A27" s="39"/>
    </row>
    <row r="28" spans="1:1" ht="13">
      <c r="A28" s="34" t="s">
        <v>2</v>
      </c>
    </row>
    <row r="29" spans="1:1" ht="13">
      <c r="A29" s="34" t="s">
        <v>58</v>
      </c>
    </row>
    <row r="30" spans="1:1" ht="13">
      <c r="A30" s="34" t="s">
        <v>3</v>
      </c>
    </row>
    <row r="31" spans="1:1" ht="13">
      <c r="A31" s="34" t="s">
        <v>4</v>
      </c>
    </row>
    <row r="32" spans="1:1" ht="26">
      <c r="A32" s="35" t="s">
        <v>55</v>
      </c>
    </row>
    <row r="33" spans="1:1" ht="13">
      <c r="A33" s="40" t="s">
        <v>56</v>
      </c>
    </row>
  </sheetData>
  <phoneticPr fontId="6" type="noConversion"/>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G151"/>
  <sheetViews>
    <sheetView workbookViewId="0">
      <selection activeCell="C152" sqref="C152"/>
    </sheetView>
  </sheetViews>
  <sheetFormatPr baseColWidth="10" defaultColWidth="8.83203125" defaultRowHeight="12" x14ac:dyDescent="0"/>
  <cols>
    <col min="1" max="1" width="9.5" bestFit="1" customWidth="1"/>
    <col min="2" max="2" width="9.33203125" bestFit="1" customWidth="1"/>
    <col min="3" max="3" width="9.5" bestFit="1" customWidth="1"/>
    <col min="4" max="7" width="9.33203125" bestFit="1" customWidth="1"/>
  </cols>
  <sheetData>
    <row r="1" spans="1:7">
      <c r="A1" s="29">
        <v>7.6</v>
      </c>
      <c r="B1" s="29">
        <v>82.176751158326155</v>
      </c>
      <c r="C1" s="29">
        <v>7.6</v>
      </c>
      <c r="D1" s="29">
        <v>-10.555201819503697</v>
      </c>
      <c r="E1" s="29">
        <v>174.90870413615602</v>
      </c>
      <c r="F1" s="29">
        <v>60.797115403677623</v>
      </c>
      <c r="G1" s="29">
        <v>103.55638691297469</v>
      </c>
    </row>
    <row r="2" spans="1:7">
      <c r="A2" s="29">
        <v>59600</v>
      </c>
      <c r="B2" s="29">
        <v>304.71708825892335</v>
      </c>
      <c r="C2" s="29">
        <v>404.88266666666669</v>
      </c>
      <c r="D2" s="29">
        <v>-9.0378971277443156</v>
      </c>
      <c r="E2" s="29">
        <v>176.35860393907126</v>
      </c>
      <c r="F2" s="29">
        <v>62.427374955303812</v>
      </c>
      <c r="G2" s="29">
        <v>104.89333185602314</v>
      </c>
    </row>
    <row r="3" spans="1:7">
      <c r="C3" s="29">
        <v>802.16533333333336</v>
      </c>
      <c r="D3" s="29">
        <v>-7.5247391232661025</v>
      </c>
      <c r="E3" s="29">
        <v>177.81265042926768</v>
      </c>
      <c r="F3" s="29">
        <v>64.040384546291961</v>
      </c>
      <c r="G3" s="29">
        <v>106.24752675970961</v>
      </c>
    </row>
    <row r="4" spans="1:7">
      <c r="C4" s="29">
        <v>1199.4480000000001</v>
      </c>
      <c r="D4" s="29">
        <v>-6.0157317747909866</v>
      </c>
      <c r="E4" s="29">
        <v>179.2708475754672</v>
      </c>
      <c r="F4" s="29">
        <v>65.635825152685257</v>
      </c>
      <c r="G4" s="29">
        <v>107.61929064799095</v>
      </c>
    </row>
    <row r="5" spans="1:7">
      <c r="C5" s="29">
        <v>1596.7306666666666</v>
      </c>
      <c r="D5" s="29">
        <v>-4.510878497742735</v>
      </c>
      <c r="E5" s="29">
        <v>180.73319879309355</v>
      </c>
      <c r="F5" s="29">
        <v>67.213414701040918</v>
      </c>
      <c r="G5" s="29">
        <v>109.00890559430989</v>
      </c>
    </row>
    <row r="6" spans="1:7">
      <c r="C6" s="29">
        <v>1994.0133333333333</v>
      </c>
      <c r="D6" s="29">
        <v>-3.0101821519566303</v>
      </c>
      <c r="E6" s="29">
        <v>182.19970694198207</v>
      </c>
      <c r="F6" s="29">
        <v>68.772911457445446</v>
      </c>
      <c r="G6" s="29">
        <v>110.41661333258</v>
      </c>
    </row>
    <row r="7" spans="1:7">
      <c r="C7" s="29">
        <v>2391.2959999999998</v>
      </c>
      <c r="D7" s="29">
        <v>-1.5136450397585755</v>
      </c>
      <c r="E7" s="29">
        <v>183.67037432445866</v>
      </c>
      <c r="F7" s="29">
        <v>70.314117030392225</v>
      </c>
      <c r="G7" s="29">
        <v>111.84261225430785</v>
      </c>
    </row>
    <row r="8" spans="1:7">
      <c r="C8" s="29">
        <v>2788.5786666666668</v>
      </c>
      <c r="D8" s="29">
        <v>-2.1268904416359126E-2</v>
      </c>
      <c r="E8" s="29">
        <v>185.14520268379107</v>
      </c>
      <c r="F8" s="29">
        <v>71.836878903731602</v>
      </c>
      <c r="G8" s="29">
        <v>113.28705487564311</v>
      </c>
    </row>
    <row r="9" spans="1:7">
      <c r="C9" s="29">
        <v>3185.8613333333333</v>
      </c>
      <c r="D9" s="29">
        <v>1.4669450710341145</v>
      </c>
      <c r="E9" s="29">
        <v>186.62419320301524</v>
      </c>
      <c r="F9" s="29">
        <v>73.341092426153523</v>
      </c>
      <c r="G9" s="29">
        <v>114.75004584789582</v>
      </c>
    </row>
    <row r="10" spans="1:7">
      <c r="C10" s="29">
        <v>3583.1439999999998</v>
      </c>
      <c r="D10" s="29">
        <v>2.9509962645861139</v>
      </c>
      <c r="E10" s="29">
        <v>188.10734650413787</v>
      </c>
      <c r="F10" s="29">
        <v>74.826702197646824</v>
      </c>
      <c r="G10" s="29">
        <v>116.23164057107715</v>
      </c>
    </row>
    <row r="11" spans="1:7">
      <c r="C11" s="29">
        <v>3980.4266666666667</v>
      </c>
      <c r="D11" s="29">
        <v>4.4308846156813715</v>
      </c>
      <c r="E11" s="29">
        <v>189.59466264771723</v>
      </c>
      <c r="F11" s="29">
        <v>76.293702810514716</v>
      </c>
      <c r="G11" s="29">
        <v>117.73184445288389</v>
      </c>
    </row>
    <row r="12" spans="1:7">
      <c r="C12" s="29">
        <v>4377.7093333333332</v>
      </c>
      <c r="D12" s="29">
        <v>5.906610625251024</v>
      </c>
      <c r="E12" s="29">
        <v>191.08614113282218</v>
      </c>
      <c r="F12" s="29">
        <v>77.74213892196876</v>
      </c>
      <c r="G12" s="29">
        <v>119.25061283610445</v>
      </c>
    </row>
    <row r="13" spans="1:7">
      <c r="C13" s="29">
        <v>4774.9920000000002</v>
      </c>
      <c r="D13" s="29">
        <v>7.3781753553778167</v>
      </c>
      <c r="E13" s="29">
        <v>192.58178089737007</v>
      </c>
      <c r="F13" s="29">
        <v>79.172104656039053</v>
      </c>
      <c r="G13" s="29">
        <v>120.78785159670882</v>
      </c>
    </row>
    <row r="14" spans="1:7">
      <c r="C14" s="29">
        <v>5172.2746666666662</v>
      </c>
      <c r="D14" s="29">
        <v>8.8455804285801847</v>
      </c>
      <c r="E14" s="29">
        <v>194.0815803188423</v>
      </c>
      <c r="F14" s="29">
        <v>80.583742353379336</v>
      </c>
      <c r="G14" s="29">
        <v>122.34341839404314</v>
      </c>
    </row>
    <row r="15" spans="1:7">
      <c r="C15" s="29">
        <v>5569.5573333333332</v>
      </c>
      <c r="D15" s="29">
        <v>10.308828026719674</v>
      </c>
      <c r="E15" s="29">
        <v>195.58553721537743</v>
      </c>
      <c r="F15" s="29">
        <v>81.977240707356557</v>
      </c>
      <c r="G15" s="29">
        <v>123.91712453474055</v>
      </c>
    </row>
    <row r="16" spans="1:7">
      <c r="C16" s="29">
        <v>5966.84</v>
      </c>
      <c r="D16" s="29">
        <v>11.76792088953283</v>
      </c>
      <c r="E16" s="29">
        <v>197.09364884723891</v>
      </c>
      <c r="F16" s="29">
        <v>83.352832342525559</v>
      </c>
      <c r="G16" s="29">
        <v>125.50873739424618</v>
      </c>
    </row>
    <row r="17" spans="3:7">
      <c r="C17" s="29">
        <v>6364.1226666666671</v>
      </c>
      <c r="D17" s="29">
        <v>13.222862312790356</v>
      </c>
      <c r="E17" s="29">
        <v>198.60591191865601</v>
      </c>
      <c r="F17" s="29">
        <v>84.710790906313022</v>
      </c>
      <c r="G17" s="29">
        <v>127.11798332513335</v>
      </c>
    </row>
    <row r="18" spans="3:7">
      <c r="C18" s="29">
        <v>6761.4053333333331</v>
      </c>
      <c r="D18" s="29">
        <v>14.67365614608617</v>
      </c>
      <c r="E18" s="29">
        <v>200.12232258003485</v>
      </c>
      <c r="F18" s="29">
        <v>86.05142775582523</v>
      </c>
      <c r="G18" s="29">
        <v>128.74455097029579</v>
      </c>
    </row>
    <row r="19" spans="3:7">
      <c r="C19" s="29">
        <v>7158.6880000000001</v>
      </c>
      <c r="D19" s="29">
        <v>16.120306790259868</v>
      </c>
      <c r="E19" s="29">
        <v>201.64287643053578</v>
      </c>
      <c r="F19" s="29">
        <v>87.375088328791193</v>
      </c>
      <c r="G19" s="29">
        <v>130.38809489200443</v>
      </c>
    </row>
    <row r="20" spans="3:7">
      <c r="C20" s="29">
        <v>7555.9706666666671</v>
      </c>
      <c r="D20" s="29">
        <v>17.562819194456669</v>
      </c>
      <c r="E20" s="29">
        <v>203.16756852101361</v>
      </c>
      <c r="F20" s="29">
        <v>88.682148290691103</v>
      </c>
      <c r="G20" s="29">
        <v>132.04823942477918</v>
      </c>
    </row>
    <row r="21" spans="3:7">
      <c r="C21" s="29">
        <v>7953.2533333333331</v>
      </c>
      <c r="D21" s="29">
        <v>19.001198852829312</v>
      </c>
      <c r="E21" s="29">
        <v>204.69639335731557</v>
      </c>
      <c r="F21" s="29">
        <v>89.973009549299263</v>
      </c>
      <c r="G21" s="29">
        <v>133.72458266084561</v>
      </c>
    </row>
    <row r="22" spans="3:7">
      <c r="C22" s="29">
        <v>8350.5360000000001</v>
      </c>
      <c r="D22" s="29">
        <v>20.435451800887019</v>
      </c>
      <c r="E22" s="29">
        <v>206.22934490393249</v>
      </c>
      <c r="F22" s="29">
        <v>91.248096223624444</v>
      </c>
      <c r="G22" s="29">
        <v>135.41670048119508</v>
      </c>
    </row>
    <row r="23" spans="3:7">
      <c r="C23" s="29">
        <v>8747.8186666666661</v>
      </c>
      <c r="D23" s="29">
        <v>21.865584611497283</v>
      </c>
      <c r="E23" s="29">
        <v>207.76641658799687</v>
      </c>
      <c r="F23" s="29">
        <v>92.507850647147166</v>
      </c>
      <c r="G23" s="29">
        <v>137.12415055234698</v>
      </c>
    </row>
    <row r="24" spans="3:7">
      <c r="C24" s="29">
        <v>9145.101333333334</v>
      </c>
      <c r="D24" s="29">
        <v>23.291604390546361</v>
      </c>
      <c r="E24" s="29">
        <v>209.30760130362242</v>
      </c>
      <c r="F24" s="29">
        <v>93.752729476029543</v>
      </c>
      <c r="G24" s="29">
        <v>138.84647621813923</v>
      </c>
    </row>
    <row r="25" spans="3:7">
      <c r="C25" s="29">
        <v>9542.384</v>
      </c>
      <c r="D25" s="29">
        <v>24.713518772265417</v>
      </c>
      <c r="E25" s="29">
        <v>210.85289141657799</v>
      </c>
      <c r="F25" s="29">
        <v>94.983199962326523</v>
      </c>
      <c r="G25" s="29">
        <v>140.58321022651688</v>
      </c>
    </row>
    <row r="26" spans="3:7">
      <c r="C26" s="29">
        <v>9939.6666666666661</v>
      </c>
      <c r="D26" s="29">
        <v>26.131335914229108</v>
      </c>
      <c r="E26" s="29">
        <v>212.4022787692889</v>
      </c>
      <c r="F26" s="29">
        <v>96.199736440857038</v>
      </c>
      <c r="G26" s="29">
        <v>142.33387824266097</v>
      </c>
    </row>
    <row r="27" spans="3:7">
      <c r="C27" s="29">
        <v>10336.949333333334</v>
      </c>
      <c r="D27" s="29">
        <v>27.545064492034449</v>
      </c>
      <c r="E27" s="29">
        <v>213.95575468615823</v>
      </c>
      <c r="F27" s="29">
        <v>97.402817066924015</v>
      </c>
      <c r="G27" s="29">
        <v>144.09800211126867</v>
      </c>
    </row>
    <row r="28" spans="3:7">
      <c r="C28" s="29">
        <v>10734.232</v>
      </c>
      <c r="D28" s="29">
        <v>28.954713693667564</v>
      </c>
      <c r="E28" s="29">
        <v>215.5133099791997</v>
      </c>
      <c r="F28" s="29">
        <v>98.592920831024387</v>
      </c>
      <c r="G28" s="29">
        <v>145.87510284184287</v>
      </c>
    </row>
    <row r="29" spans="3:7">
      <c r="C29" s="29">
        <v>11131.514666666666</v>
      </c>
      <c r="D29" s="29">
        <v>30.360293213567246</v>
      </c>
      <c r="E29" s="29">
        <v>217.07493495397466</v>
      </c>
      <c r="F29" s="29">
        <v>99.770524866474133</v>
      </c>
      <c r="G29" s="29">
        <v>147.66470330106779</v>
      </c>
    </row>
    <row r="30" spans="3:7">
      <c r="C30" s="29">
        <v>11528.797333333334</v>
      </c>
      <c r="D30" s="29">
        <v>31.761813246393572</v>
      </c>
      <c r="E30" s="29">
        <v>218.64061941582295</v>
      </c>
      <c r="F30" s="29">
        <v>100.93610205676799</v>
      </c>
      <c r="G30" s="29">
        <v>149.46633060544855</v>
      </c>
    </row>
    <row r="31" spans="3:7">
      <c r="C31" s="29">
        <v>11926.08</v>
      </c>
      <c r="D31" s="29">
        <v>33.159284480511147</v>
      </c>
      <c r="E31" s="29">
        <v>220.21035267638004</v>
      </c>
      <c r="F31" s="29">
        <v>102.09011894167634</v>
      </c>
      <c r="G31" s="29">
        <v>151.27951821521484</v>
      </c>
    </row>
    <row r="32" spans="3:7">
      <c r="C32" s="29">
        <v>12323.362666666666</v>
      </c>
      <c r="D32" s="29">
        <v>34.55271809119629</v>
      </c>
      <c r="E32" s="29">
        <v>221.78412356036952</v>
      </c>
      <c r="F32" s="29">
        <v>103.2330339146181</v>
      </c>
      <c r="G32" s="29">
        <v>153.10380773694772</v>
      </c>
    </row>
    <row r="33" spans="3:7">
      <c r="C33" s="29">
        <v>12720.645333333334</v>
      </c>
      <c r="D33" s="29">
        <v>35.942125733577882</v>
      </c>
      <c r="E33" s="29">
        <v>223.36192041266258</v>
      </c>
      <c r="F33" s="29">
        <v>104.36529569873333</v>
      </c>
      <c r="G33" s="29">
        <v>154.93875044750712</v>
      </c>
    </row>
    <row r="34" spans="3:7">
      <c r="C34" s="29">
        <v>13117.928</v>
      </c>
      <c r="D34" s="29">
        <v>37.327519535322246</v>
      </c>
      <c r="E34" s="29">
        <v>224.94373110559283</v>
      </c>
      <c r="F34" s="29">
        <v>105.48734208523626</v>
      </c>
      <c r="G34" s="29">
        <v>156.78390855567881</v>
      </c>
    </row>
    <row r="35" spans="3:7">
      <c r="C35" s="29">
        <v>13515.210666666666</v>
      </c>
      <c r="D35" s="29">
        <v>38.708912089072342</v>
      </c>
      <c r="E35" s="29">
        <v>226.52954304651732</v>
      </c>
      <c r="F35" s="29">
        <v>106.59959891494537</v>
      </c>
      <c r="G35" s="29">
        <v>158.6388562206443</v>
      </c>
    </row>
    <row r="36" spans="3:7">
      <c r="C36" s="29">
        <v>13912.493333333334</v>
      </c>
      <c r="D36" s="29">
        <v>40.086316444651757</v>
      </c>
      <c r="E36" s="29">
        <v>228.11934318561259</v>
      </c>
      <c r="F36" s="29">
        <v>107.70247928221835</v>
      </c>
      <c r="G36" s="29">
        <v>160.50318034804599</v>
      </c>
    </row>
    <row r="37" spans="3:7">
      <c r="C37" s="29">
        <v>14309.776</v>
      </c>
      <c r="D37" s="29">
        <v>41.459746101044338</v>
      </c>
      <c r="E37" s="29">
        <v>229.71311802389459</v>
      </c>
      <c r="F37" s="29">
        <v>108.79638293971219</v>
      </c>
      <c r="G37" s="29">
        <v>162.37648118522674</v>
      </c>
    </row>
    <row r="38" spans="3:7">
      <c r="C38" s="29">
        <v>14707.058666666666</v>
      </c>
      <c r="D38" s="29">
        <v>42.829214998161049</v>
      </c>
      <c r="E38" s="29">
        <v>231.31085362145251</v>
      </c>
      <c r="F38" s="29">
        <v>109.88169588228862</v>
      </c>
      <c r="G38" s="29">
        <v>164.25837273732492</v>
      </c>
    </row>
    <row r="39" spans="3:7">
      <c r="C39" s="29">
        <v>15104.341333333334</v>
      </c>
      <c r="D39" s="29">
        <v>44.194737508404359</v>
      </c>
      <c r="E39" s="29">
        <v>232.91253560588385</v>
      </c>
      <c r="F39" s="29">
        <v>110.9587900888403</v>
      </c>
      <c r="G39" s="29">
        <v>166.14848302544789</v>
      </c>
    </row>
    <row r="40" spans="3:7">
      <c r="C40" s="29">
        <v>15501.624</v>
      </c>
      <c r="D40" s="29">
        <v>45.556328428042207</v>
      </c>
      <c r="E40" s="29">
        <v>234.51814918092066</v>
      </c>
      <c r="F40" s="29">
        <v>112.02802340169403</v>
      </c>
      <c r="G40" s="29">
        <v>168.04645420726885</v>
      </c>
    </row>
    <row r="41" spans="3:7">
      <c r="C41" s="29">
        <v>15898.906666666666</v>
      </c>
      <c r="D41" s="29">
        <v>46.914002968402613</v>
      </c>
      <c r="E41" s="29">
        <v>236.12767913523484</v>
      </c>
      <c r="F41" s="29">
        <v>113.08973952442949</v>
      </c>
      <c r="G41" s="29">
        <v>169.95194257920798</v>
      </c>
    </row>
    <row r="42" spans="3:7">
      <c r="C42" s="29">
        <v>16296.189333333334</v>
      </c>
      <c r="D42" s="29">
        <v>48.267776746900914</v>
      </c>
      <c r="E42" s="29">
        <v>237.74110985141115</v>
      </c>
      <c r="F42" s="29">
        <v>114.14426812033611</v>
      </c>
      <c r="G42" s="29">
        <v>171.86461847797597</v>
      </c>
    </row>
    <row r="43" spans="3:7">
      <c r="C43" s="29">
        <v>16693.472000000002</v>
      </c>
      <c r="D43" s="29">
        <v>49.617665777910602</v>
      </c>
      <c r="E43" s="29">
        <v>239.35842531507615</v>
      </c>
      <c r="F43" s="29">
        <v>115.19192499523062</v>
      </c>
      <c r="G43" s="29">
        <v>173.7841660977561</v>
      </c>
    </row>
    <row r="44" spans="3:7">
      <c r="C44" s="29">
        <v>17090.754666666668</v>
      </c>
      <c r="D44" s="29">
        <v>50.963686463489815</v>
      </c>
      <c r="E44" s="29">
        <v>240.97960912417159</v>
      </c>
      <c r="F44" s="29">
        <v>116.23301234990774</v>
      </c>
      <c r="G44" s="29">
        <v>175.71028323775366</v>
      </c>
    </row>
    <row r="45" spans="3:7">
      <c r="C45" s="29">
        <v>17488.037333333334</v>
      </c>
      <c r="D45" s="29">
        <v>52.30585558397518</v>
      </c>
      <c r="E45" s="29">
        <v>242.60464449836076</v>
      </c>
      <c r="F45" s="29">
        <v>117.2678190890404</v>
      </c>
      <c r="G45" s="29">
        <v>177.64268099329553</v>
      </c>
    </row>
    <row r="46" spans="3:7">
      <c r="C46" s="29">
        <v>17885.32</v>
      </c>
      <c r="D46" s="29">
        <v>53.644190288454773</v>
      </c>
      <c r="E46" s="29">
        <v>244.23351428855582</v>
      </c>
      <c r="F46" s="29">
        <v>118.29662117484658</v>
      </c>
      <c r="G46" s="29">
        <v>179.58108340216401</v>
      </c>
    </row>
    <row r="47" spans="3:7">
      <c r="C47" s="29">
        <v>18282.602666666666</v>
      </c>
      <c r="D47" s="29">
        <v>54.978708085130826</v>
      </c>
      <c r="E47" s="29">
        <v>245.86620098655445</v>
      </c>
      <c r="F47" s="29">
        <v>119.31968201526553</v>
      </c>
      <c r="G47" s="29">
        <v>181.52522705641974</v>
      </c>
    </row>
    <row r="48" spans="3:7">
      <c r="C48" s="29">
        <v>18679.885333333332</v>
      </c>
      <c r="D48" s="29">
        <v>56.309426831585185</v>
      </c>
      <c r="E48" s="29">
        <v>247.5026867347747</v>
      </c>
      <c r="F48" s="29">
        <v>120.33725287772376</v>
      </c>
      <c r="G48" s="29">
        <v>183.47486068863611</v>
      </c>
    </row>
    <row r="49" spans="3:7">
      <c r="C49" s="29">
        <v>19077.168000000001</v>
      </c>
      <c r="D49" s="29">
        <v>57.636364724958177</v>
      </c>
      <c r="E49" s="29">
        <v>249.14295333607629</v>
      </c>
      <c r="F49" s="29">
        <v>121.34957332080026</v>
      </c>
      <c r="G49" s="29">
        <v>185.42974474023421</v>
      </c>
    </row>
    <row r="50" spans="3:7">
      <c r="C50" s="29">
        <v>19474.450666666668</v>
      </c>
      <c r="D50" s="29">
        <v>58.959540292052125</v>
      </c>
      <c r="E50" s="29">
        <v>250.78698226365702</v>
      </c>
      <c r="F50" s="29">
        <v>122.35687163722315</v>
      </c>
      <c r="G50" s="29">
        <v>187.38965091848598</v>
      </c>
    </row>
    <row r="51" spans="3:7">
      <c r="C51" s="29">
        <v>19871.733333333334</v>
      </c>
      <c r="D51" s="29">
        <v>60.278972379371048</v>
      </c>
      <c r="E51" s="29">
        <v>252.43475467101274</v>
      </c>
      <c r="F51" s="29">
        <v>123.35936530264175</v>
      </c>
      <c r="G51" s="29">
        <v>189.35436174774205</v>
      </c>
    </row>
    <row r="52" spans="3:7">
      <c r="C52" s="29">
        <v>20269.016</v>
      </c>
      <c r="D52" s="29">
        <v>61.594680143107837</v>
      </c>
      <c r="E52" s="29">
        <v>254.08625140195051</v>
      </c>
      <c r="F52" s="29">
        <v>124.35726142552072</v>
      </c>
      <c r="G52" s="29">
        <v>191.32367011953764</v>
      </c>
    </row>
    <row r="53" spans="3:7">
      <c r="C53" s="29">
        <v>20666.298666666666</v>
      </c>
      <c r="D53" s="29">
        <v>62.906683039089621</v>
      </c>
      <c r="E53" s="29">
        <v>255.74145300064339</v>
      </c>
      <c r="F53" s="29">
        <v>125.35075719430318</v>
      </c>
      <c r="G53" s="29">
        <v>193.29737884542982</v>
      </c>
    </row>
    <row r="54" spans="3:7">
      <c r="C54" s="29">
        <v>21063.581333333332</v>
      </c>
      <c r="D54" s="29">
        <v>64.215000812691741</v>
      </c>
      <c r="E54" s="29">
        <v>257.40033972171591</v>
      </c>
      <c r="F54" s="29">
        <v>126.34004031869074</v>
      </c>
      <c r="G54" s="29">
        <v>195.27530021571692</v>
      </c>
    </row>
    <row r="55" spans="3:7">
      <c r="C55" s="29">
        <v>21460.864000000001</v>
      </c>
      <c r="D55" s="29">
        <v>65.519653488731635</v>
      </c>
      <c r="E55" s="29">
        <v>259.06289154035068</v>
      </c>
      <c r="F55" s="29">
        <v>127.32528946250298</v>
      </c>
      <c r="G55" s="29">
        <v>197.25725556657935</v>
      </c>
    </row>
    <row r="56" spans="3:7">
      <c r="C56" s="29">
        <v>21858.146666666667</v>
      </c>
      <c r="D56" s="29">
        <v>66.820661361352663</v>
      </c>
      <c r="E56" s="29">
        <v>260.7290881624042</v>
      </c>
      <c r="F56" s="29">
        <v>128.30667466610683</v>
      </c>
      <c r="G56" s="29">
        <v>199.24307485765004</v>
      </c>
    </row>
    <row r="57" spans="3:7">
      <c r="C57" s="29">
        <v>22255.429333333333</v>
      </c>
      <c r="D57" s="29">
        <v>68.118044983907936</v>
      </c>
      <c r="E57" s="29">
        <v>262.39890903452357</v>
      </c>
      <c r="F57" s="29">
        <v>129.28435775686364</v>
      </c>
      <c r="G57" s="29">
        <v>201.23259626156789</v>
      </c>
    </row>
    <row r="58" spans="3:7">
      <c r="C58" s="29">
        <v>22652.712</v>
      </c>
      <c r="D58" s="29">
        <v>69.411825158853887</v>
      </c>
      <c r="E58" s="29">
        <v>264.07233335425229</v>
      </c>
      <c r="F58" s="29">
        <v>130.25849274642917</v>
      </c>
      <c r="G58" s="29">
        <v>203.22566576667703</v>
      </c>
    </row>
    <row r="59" spans="3:7">
      <c r="C59" s="29">
        <v>23049.994666666666</v>
      </c>
      <c r="D59" s="29">
        <v>70.70202292766372</v>
      </c>
      <c r="E59" s="29">
        <v>265.74934008011701</v>
      </c>
      <c r="F59" s="29">
        <v>131.22922621407335</v>
      </c>
      <c r="G59" s="29">
        <v>205.22213679370739</v>
      </c>
    </row>
    <row r="60" spans="3:7">
      <c r="C60" s="29">
        <v>23447.277333333332</v>
      </c>
      <c r="D60" s="29">
        <v>71.988659560770088</v>
      </c>
      <c r="E60" s="29">
        <v>267.42990794168531</v>
      </c>
      <c r="F60" s="29">
        <v>132.1966976754631</v>
      </c>
      <c r="G60" s="29">
        <v>207.2218698269923</v>
      </c>
    </row>
    <row r="61" spans="3:7">
      <c r="C61" s="29">
        <v>23844.560000000001</v>
      </c>
      <c r="D61" s="29">
        <v>73.271756547545365</v>
      </c>
      <c r="E61" s="29">
        <v>269.11401544958471</v>
      </c>
      <c r="F61" s="29">
        <v>133.16103993658228</v>
      </c>
      <c r="G61" s="29">
        <v>209.22473206054778</v>
      </c>
    </row>
    <row r="62" spans="3:7">
      <c r="C62" s="29">
        <v>24241.842666666667</v>
      </c>
      <c r="D62" s="29">
        <v>74.551335586329145</v>
      </c>
      <c r="E62" s="29">
        <v>270.80164090547549</v>
      </c>
      <c r="F62" s="29">
        <v>134.12237943265723</v>
      </c>
      <c r="G62" s="29">
        <v>211.23059705914744</v>
      </c>
    </row>
    <row r="63" spans="3:7">
      <c r="C63" s="29">
        <v>24639.125333333333</v>
      </c>
      <c r="D63" s="29">
        <v>75.827418574511512</v>
      </c>
      <c r="E63" s="29">
        <v>272.49276241196776</v>
      </c>
      <c r="F63" s="29">
        <v>135.08083655211092</v>
      </c>
      <c r="G63" s="29">
        <v>213.23934443436835</v>
      </c>
    </row>
    <row r="64" spans="3:7">
      <c r="C64" s="29">
        <v>25036.407999999999</v>
      </c>
      <c r="D64" s="29">
        <v>77.100027598679645</v>
      </c>
      <c r="E64" s="29">
        <v>274.18735788247432</v>
      </c>
      <c r="F64" s="29">
        <v>136.03652594569766</v>
      </c>
      <c r="G64" s="29">
        <v>215.25085953545627</v>
      </c>
    </row>
    <row r="65" spans="3:7">
      <c r="C65" s="29">
        <v>25433.690666666665</v>
      </c>
      <c r="D65" s="29">
        <v>78.369184924836247</v>
      </c>
      <c r="E65" s="29">
        <v>275.88540505099235</v>
      </c>
      <c r="F65" s="29">
        <v>136.98955682107135</v>
      </c>
      <c r="G65" s="29">
        <v>217.26503315475725</v>
      </c>
    </row>
    <row r="66" spans="3:7">
      <c r="C66" s="29">
        <v>25830.973333333332</v>
      </c>
      <c r="D66" s="29">
        <v>79.634912988697195</v>
      </c>
      <c r="E66" s="29">
        <v>277.58688148180596</v>
      </c>
      <c r="F66" s="29">
        <v>137.94003322312147</v>
      </c>
      <c r="G66" s="29">
        <v>219.28176124738167</v>
      </c>
    </row>
    <row r="67" spans="3:7">
      <c r="C67" s="29">
        <v>26228.256000000001</v>
      </c>
      <c r="D67" s="29">
        <v>80.897234386076263</v>
      </c>
      <c r="E67" s="29">
        <v>279.29176457910154</v>
      </c>
      <c r="F67" s="29">
        <v>138.88805430047199</v>
      </c>
      <c r="G67" s="29">
        <v>221.30094466470581</v>
      </c>
    </row>
    <row r="68" spans="3:7">
      <c r="C68" s="29">
        <v>26625.538666666667</v>
      </c>
      <c r="D68" s="29">
        <v>82.156171863362502</v>
      </c>
      <c r="E68" s="29">
        <v>281.00003159648998</v>
      </c>
      <c r="F68" s="29">
        <v>139.83371455858406</v>
      </c>
      <c r="G68" s="29">
        <v>223.3224889012684</v>
      </c>
    </row>
    <row r="69" spans="3:7">
      <c r="C69" s="29">
        <v>27022.821333333333</v>
      </c>
      <c r="D69" s="29">
        <v>83.411748308098709</v>
      </c>
      <c r="E69" s="29">
        <v>282.71165964642836</v>
      </c>
      <c r="F69" s="29">
        <v>140.77710409993804</v>
      </c>
      <c r="G69" s="29">
        <v>225.34630385458902</v>
      </c>
    </row>
    <row r="70" spans="3:7">
      <c r="C70" s="29">
        <v>27420.103999999999</v>
      </c>
      <c r="D70" s="29">
        <v>84.663986739666115</v>
      </c>
      <c r="E70" s="29">
        <v>284.42662570953559</v>
      </c>
      <c r="F70" s="29">
        <v>141.7183088517917</v>
      </c>
      <c r="G70" s="29">
        <v>227.37230359740997</v>
      </c>
    </row>
    <row r="71" spans="3:7">
      <c r="C71" s="29">
        <v>27817.386666666665</v>
      </c>
      <c r="D71" s="29">
        <v>85.912910300081677</v>
      </c>
      <c r="E71" s="29">
        <v>286.14490664379468</v>
      </c>
      <c r="F71" s="29">
        <v>142.65741078202467</v>
      </c>
      <c r="G71" s="29">
        <v>229.40040616185166</v>
      </c>
    </row>
    <row r="72" spans="3:7">
      <c r="C72" s="29">
        <v>28214.669333333335</v>
      </c>
      <c r="D72" s="29">
        <v>87.158542244913562</v>
      </c>
      <c r="E72" s="29">
        <v>287.86647919363742</v>
      </c>
      <c r="F72" s="29">
        <v>143.5944881035858</v>
      </c>
      <c r="G72" s="29">
        <v>231.43053333496519</v>
      </c>
    </row>
    <row r="73" spans="3:7">
      <c r="C73" s="29">
        <v>28611.952000000001</v>
      </c>
      <c r="D73" s="29">
        <v>88.400905934320377</v>
      </c>
      <c r="E73" s="29">
        <v>289.59131999890525</v>
      </c>
      <c r="F73" s="29">
        <v>144.52961546806029</v>
      </c>
      <c r="G73" s="29">
        <v>233.46261046516531</v>
      </c>
    </row>
    <row r="74" spans="3:7">
      <c r="C74" s="29">
        <v>29009.234666666667</v>
      </c>
      <c r="D74" s="29">
        <v>89.640024824219097</v>
      </c>
      <c r="E74" s="29">
        <v>291.3194056036811</v>
      </c>
      <c r="F74" s="29">
        <v>145.46286414886771</v>
      </c>
      <c r="G74" s="29">
        <v>235.49656627903249</v>
      </c>
    </row>
    <row r="75" spans="3:7">
      <c r="C75" s="29">
        <v>29406.517333333333</v>
      </c>
      <c r="D75" s="29">
        <v>90.875922457586171</v>
      </c>
      <c r="E75" s="29">
        <v>293.05071246498869</v>
      </c>
      <c r="F75" s="29">
        <v>146.39430221459457</v>
      </c>
      <c r="G75" s="29">
        <v>237.53233270798029</v>
      </c>
    </row>
    <row r="76" spans="3:7">
      <c r="C76" s="29">
        <v>29803.8</v>
      </c>
      <c r="D76" s="29">
        <v>92.108622455896366</v>
      </c>
      <c r="E76" s="29">
        <v>294.78521696135311</v>
      </c>
      <c r="F76" s="29">
        <v>147.3239946929524</v>
      </c>
      <c r="G76" s="29">
        <v>239.56984472429707</v>
      </c>
    </row>
    <row r="77" spans="3:7">
      <c r="C77" s="29">
        <v>30201.082666666665</v>
      </c>
      <c r="D77" s="29">
        <v>93.338148510703732</v>
      </c>
      <c r="E77" s="29">
        <v>296.52289540122035</v>
      </c>
      <c r="F77" s="29">
        <v>148.25200372584013</v>
      </c>
      <c r="G77" s="29">
        <v>241.60904018608394</v>
      </c>
    </row>
    <row r="78" spans="3:7">
      <c r="C78" s="29">
        <v>30598.365333333335</v>
      </c>
      <c r="D78" s="29">
        <v>94.564524375367768</v>
      </c>
      <c r="E78" s="29">
        <v>298.26372403123094</v>
      </c>
      <c r="F78" s="29">
        <v>149.17838871597152</v>
      </c>
      <c r="G78" s="29">
        <v>243.64985969062721</v>
      </c>
    </row>
    <row r="79" spans="3:7">
      <c r="C79" s="29">
        <v>30995.648000000001</v>
      </c>
      <c r="D79" s="29">
        <v>95.787773856928837</v>
      </c>
      <c r="E79" s="29">
        <v>300.00767904434457</v>
      </c>
      <c r="F79" s="29">
        <v>150.10320646551426</v>
      </c>
      <c r="G79" s="29">
        <v>245.69224643575913</v>
      </c>
    </row>
    <row r="80" spans="3:7">
      <c r="C80" s="29">
        <v>31392.930666666667</v>
      </c>
      <c r="D80" s="29">
        <v>97.007920808135623</v>
      </c>
      <c r="E80" s="29">
        <v>301.75473658781237</v>
      </c>
      <c r="F80" s="29">
        <v>151.02651130716774</v>
      </c>
      <c r="G80" s="29">
        <v>247.73614608878026</v>
      </c>
    </row>
    <row r="81" spans="3:7">
      <c r="C81" s="29">
        <v>31790.213333333333</v>
      </c>
      <c r="D81" s="29">
        <v>98.224989119627978</v>
      </c>
      <c r="E81" s="29">
        <v>303.50487277099461</v>
      </c>
      <c r="F81" s="29">
        <v>151.94835522808987</v>
      </c>
      <c r="G81" s="29">
        <v>249.78150666253273</v>
      </c>
    </row>
    <row r="82" spans="3:7">
      <c r="C82" s="29">
        <v>32187.495999999999</v>
      </c>
      <c r="D82" s="29">
        <v>99.439002712276761</v>
      </c>
      <c r="E82" s="29">
        <v>305.2580636730205</v>
      </c>
      <c r="F82" s="29">
        <v>152.86878798706391</v>
      </c>
      <c r="G82" s="29">
        <v>251.82827839823335</v>
      </c>
    </row>
    <row r="83" spans="3:7">
      <c r="C83" s="29">
        <v>32584.778666666665</v>
      </c>
      <c r="D83" s="29">
        <v>100.64998552968413</v>
      </c>
      <c r="E83" s="29">
        <v>307.01428535028771</v>
      </c>
      <c r="F83" s="29">
        <v>153.78785722527894</v>
      </c>
      <c r="G83" s="29">
        <v>253.87641365469293</v>
      </c>
    </row>
    <row r="84" spans="3:7">
      <c r="C84" s="29">
        <v>32982.061333333331</v>
      </c>
      <c r="D84" s="29">
        <v>101.8579615308453</v>
      </c>
      <c r="E84" s="29">
        <v>308.7735138438012</v>
      </c>
      <c r="F84" s="29">
        <v>154.70560857107918</v>
      </c>
      <c r="G84" s="29">
        <v>255.92586680356729</v>
      </c>
    </row>
    <row r="85" spans="3:7">
      <c r="C85" s="29">
        <v>33379.343999999997</v>
      </c>
      <c r="D85" s="29">
        <v>103.06295468297427</v>
      </c>
      <c r="E85" s="29">
        <v>310.53572518634689</v>
      </c>
      <c r="F85" s="29">
        <v>155.62208573901933</v>
      </c>
      <c r="G85" s="29">
        <v>257.97659413030181</v>
      </c>
    </row>
    <row r="86" spans="3:7">
      <c r="C86" s="29">
        <v>33776.626666666663</v>
      </c>
      <c r="D86" s="29">
        <v>104.26498895449416</v>
      </c>
      <c r="E86" s="29">
        <v>312.30089540950161</v>
      </c>
      <c r="F86" s="29">
        <v>156.53733062354635</v>
      </c>
      <c r="G86" s="29">
        <v>260.02855374044941</v>
      </c>
    </row>
    <row r="87" spans="3:7">
      <c r="C87" s="29">
        <v>34173.909333333337</v>
      </c>
      <c r="D87" s="29">
        <v>105.46408830819438</v>
      </c>
      <c r="E87" s="29">
        <v>314.06900055047606</v>
      </c>
      <c r="F87" s="29">
        <v>157.45138338761129</v>
      </c>
      <c r="G87" s="29">
        <v>262.08170547105919</v>
      </c>
    </row>
    <row r="88" spans="3:7">
      <c r="C88" s="29">
        <v>34571.192000000003</v>
      </c>
      <c r="D88" s="29">
        <v>106.66027669455447</v>
      </c>
      <c r="E88" s="29">
        <v>315.84001665879055</v>
      </c>
      <c r="F88" s="29">
        <v>158.36428254649726</v>
      </c>
      <c r="G88" s="29">
        <v>264.13601080684776</v>
      </c>
    </row>
    <row r="89" spans="3:7">
      <c r="C89" s="29">
        <v>34968.474666666669</v>
      </c>
      <c r="D89" s="29">
        <v>107.85357804523652</v>
      </c>
      <c r="E89" s="29">
        <v>317.61391980278313</v>
      </c>
      <c r="F89" s="29">
        <v>159.27606504713683</v>
      </c>
      <c r="G89" s="29">
        <v>266.19143280088286</v>
      </c>
    </row>
    <row r="90" spans="3:7">
      <c r="C90" s="29">
        <v>35365.757333333335</v>
      </c>
      <c r="D90" s="29">
        <v>109.04401626674547</v>
      </c>
      <c r="E90" s="29">
        <v>319.39068607594885</v>
      </c>
      <c r="F90" s="29">
        <v>160.18676634317316</v>
      </c>
      <c r="G90" s="29">
        <v>268.24793599952119</v>
      </c>
    </row>
    <row r="91" spans="3:7">
      <c r="C91" s="29">
        <v>35763.040000000001</v>
      </c>
      <c r="D91" s="29">
        <v>110.23161523425847</v>
      </c>
      <c r="E91" s="29">
        <v>321.1702916031104</v>
      </c>
      <c r="F91" s="29">
        <v>161.09642046600905</v>
      </c>
      <c r="G91" s="29">
        <v>270.30548637135985</v>
      </c>
    </row>
    <row r="92" spans="3:7">
      <c r="C92" s="29">
        <v>36160.322666666667</v>
      </c>
      <c r="D92" s="29">
        <v>111.41639878562319</v>
      </c>
      <c r="E92" s="29">
        <v>322.95271254642034</v>
      </c>
      <c r="F92" s="29">
        <v>162.00506009207143</v>
      </c>
      <c r="G92" s="29">
        <v>272.36405123997213</v>
      </c>
    </row>
    <row r="93" spans="3:7">
      <c r="C93" s="29">
        <v>36557.605333333333</v>
      </c>
      <c r="D93" s="29">
        <v>112.59839071552425</v>
      </c>
      <c r="E93" s="29">
        <v>324.73792511119393</v>
      </c>
      <c r="F93" s="29">
        <v>162.91271660650651</v>
      </c>
      <c r="G93" s="29">
        <v>274.42359922021166</v>
      </c>
    </row>
    <row r="94" spans="3:7">
      <c r="C94" s="29">
        <v>36954.887999999999</v>
      </c>
      <c r="D94" s="29">
        <v>113.77761476981844</v>
      </c>
      <c r="E94" s="29">
        <v>326.5259055515744</v>
      </c>
      <c r="F94" s="29">
        <v>163.81942016350968</v>
      </c>
      <c r="G94" s="29">
        <v>276.48410015788318</v>
      </c>
    </row>
    <row r="95" spans="3:7">
      <c r="C95" s="29">
        <v>37352.170666666665</v>
      </c>
      <c r="D95" s="29">
        <v>114.95409464003754</v>
      </c>
      <c r="E95" s="29">
        <v>328.31663017602989</v>
      </c>
      <c r="F95" s="29">
        <v>164.72519974348054</v>
      </c>
      <c r="G95" s="29">
        <v>278.54552507258688</v>
      </c>
    </row>
    <row r="96" spans="3:7">
      <c r="C96" s="29">
        <v>37749.453333333331</v>
      </c>
      <c r="D96" s="29">
        <v>116.12785395805824</v>
      </c>
      <c r="E96" s="29">
        <v>330.11007535268379</v>
      </c>
      <c r="F96" s="29">
        <v>165.63008320718455</v>
      </c>
      <c r="G96" s="29">
        <v>280.60784610355751</v>
      </c>
    </row>
    <row r="97" spans="3:7">
      <c r="C97" s="29">
        <v>38146.735999999997</v>
      </c>
      <c r="D97" s="29">
        <v>117.2989162909381</v>
      </c>
      <c r="E97" s="29">
        <v>331.90621751447861</v>
      </c>
      <c r="F97" s="29">
        <v>166.53409734708924</v>
      </c>
      <c r="G97" s="29">
        <v>282.67103645832748</v>
      </c>
    </row>
    <row r="98" spans="3:7">
      <c r="C98" s="29">
        <v>38544.018666666663</v>
      </c>
      <c r="D98" s="29">
        <v>118.4673051359167</v>
      </c>
      <c r="E98" s="29">
        <v>333.70503316417455</v>
      </c>
      <c r="F98" s="29">
        <v>167.4372679360367</v>
      </c>
      <c r="G98" s="29">
        <v>284.73507036405454</v>
      </c>
    </row>
    <row r="99" spans="3:7">
      <c r="C99" s="29">
        <v>38941.301333333337</v>
      </c>
      <c r="D99" s="29">
        <v>119.63304391558104</v>
      </c>
      <c r="E99" s="29">
        <v>335.5064988791849</v>
      </c>
      <c r="F99" s="29">
        <v>168.33961977340198</v>
      </c>
      <c r="G99" s="29">
        <v>286.79992302136395</v>
      </c>
    </row>
    <row r="100" spans="3:7">
      <c r="C100" s="29">
        <v>39338.584000000003</v>
      </c>
      <c r="D100" s="29">
        <v>120.79615597319292</v>
      </c>
      <c r="E100" s="29">
        <v>337.31059131624767</v>
      </c>
      <c r="F100" s="29">
        <v>169.24117672887829</v>
      </c>
      <c r="G100" s="29">
        <v>288.86557056056233</v>
      </c>
    </row>
    <row r="101" spans="3:7">
      <c r="C101" s="29">
        <v>39735.866666666669</v>
      </c>
      <c r="D101" s="29">
        <v>121.95666456817794</v>
      </c>
      <c r="E101" s="29">
        <v>339.11728721593732</v>
      </c>
      <c r="F101" s="29">
        <v>170.14196178402355</v>
      </c>
      <c r="G101" s="29">
        <v>290.93199000009167</v>
      </c>
    </row>
    <row r="102" spans="3:7">
      <c r="C102" s="29">
        <v>40133.149333333335</v>
      </c>
      <c r="D102" s="29">
        <v>123.11459287177387</v>
      </c>
      <c r="E102" s="29">
        <v>340.92656340701592</v>
      </c>
      <c r="F102" s="29">
        <v>171.041997071693</v>
      </c>
      <c r="G102" s="29">
        <v>292.9991592070968</v>
      </c>
    </row>
    <row r="103" spans="3:7">
      <c r="C103" s="29">
        <v>40530.432000000001</v>
      </c>
      <c r="D103" s="29">
        <v>124.26996396283675</v>
      </c>
      <c r="E103" s="29">
        <v>342.73839681062771</v>
      </c>
      <c r="F103" s="29">
        <v>171.94130391347574</v>
      </c>
      <c r="G103" s="29">
        <v>295.06705685998872</v>
      </c>
    </row>
    <row r="104" spans="3:7">
      <c r="C104" s="29">
        <v>40927.714666666667</v>
      </c>
      <c r="D104" s="29">
        <v>125.42280082380289</v>
      </c>
      <c r="E104" s="29">
        <v>344.55276444433622</v>
      </c>
      <c r="F104" s="29">
        <v>172.83990285524629</v>
      </c>
      <c r="G104" s="29">
        <v>297.13566241289283</v>
      </c>
    </row>
    <row r="105" spans="3:7">
      <c r="C105" s="29">
        <v>41324.997333333333</v>
      </c>
      <c r="D105" s="29">
        <v>126.57312633680483</v>
      </c>
      <c r="E105" s="29">
        <v>346.36964342600885</v>
      </c>
      <c r="F105" s="29">
        <v>173.7378137009361</v>
      </c>
      <c r="G105" s="29">
        <v>299.20495606187757</v>
      </c>
    </row>
    <row r="106" spans="3:7">
      <c r="C106" s="29">
        <v>41722.28</v>
      </c>
      <c r="D106" s="29">
        <v>127.72096327993968</v>
      </c>
      <c r="E106" s="29">
        <v>348.18901097754866</v>
      </c>
      <c r="F106" s="29">
        <v>174.63505554462293</v>
      </c>
      <c r="G106" s="29">
        <v>301.27491871286537</v>
      </c>
    </row>
    <row r="107" spans="3:7">
      <c r="C107" s="29">
        <v>42119.562666666665</v>
      </c>
      <c r="D107" s="29">
        <v>128.86633432368652</v>
      </c>
      <c r="E107" s="29">
        <v>350.01084442847645</v>
      </c>
      <c r="F107" s="29">
        <v>175.53164680103035</v>
      </c>
      <c r="G107" s="29">
        <v>303.34553195113267</v>
      </c>
    </row>
    <row r="108" spans="3:7">
      <c r="C108" s="29">
        <v>42516.845333333331</v>
      </c>
      <c r="D108" s="29">
        <v>130.00926202747192</v>
      </c>
      <c r="E108" s="29">
        <v>351.83512121936565</v>
      </c>
      <c r="F108" s="29">
        <v>176.42760523452515</v>
      </c>
      <c r="G108" s="29">
        <v>305.41677801231242</v>
      </c>
    </row>
    <row r="109" spans="3:7">
      <c r="C109" s="29">
        <v>42914.127999999997</v>
      </c>
      <c r="D109" s="29">
        <v>131.14976883638087</v>
      </c>
      <c r="E109" s="29">
        <v>353.66181890513133</v>
      </c>
      <c r="F109" s="29">
        <v>177.32294798669437</v>
      </c>
      <c r="G109" s="29">
        <v>307.48863975481783</v>
      </c>
    </row>
    <row r="110" spans="3:7">
      <c r="C110" s="29">
        <v>43311.41066666667</v>
      </c>
      <c r="D110" s="29">
        <v>132.2878770780101</v>
      </c>
      <c r="E110" s="29">
        <v>355.49091515817673</v>
      </c>
      <c r="F110" s="29">
        <v>178.21769160257867</v>
      </c>
      <c r="G110" s="29">
        <v>309.56110063360819</v>
      </c>
    </row>
    <row r="111" spans="3:7">
      <c r="C111" s="29">
        <v>43708.693333333336</v>
      </c>
      <c r="D111" s="29">
        <v>133.42360895946248</v>
      </c>
      <c r="E111" s="29">
        <v>357.32238777139901</v>
      </c>
      <c r="F111" s="29">
        <v>179.1118520556353</v>
      </c>
      <c r="G111" s="29">
        <v>311.63414467522625</v>
      </c>
    </row>
    <row r="112" spans="3:7">
      <c r="C112" s="29">
        <v>44105.976000000002</v>
      </c>
      <c r="D112" s="29">
        <v>134.55698656447919</v>
      </c>
      <c r="E112" s="29">
        <v>359.15621466105699</v>
      </c>
      <c r="F112" s="29">
        <v>180.00544477149899</v>
      </c>
      <c r="G112" s="29">
        <v>313.70775645403717</v>
      </c>
    </row>
    <row r="113" spans="3:7">
      <c r="C113" s="29">
        <v>44503.258666666668</v>
      </c>
      <c r="D113" s="29">
        <v>135.68803185070735</v>
      </c>
      <c r="E113" s="29">
        <v>360.99237386950341</v>
      </c>
      <c r="F113" s="29">
        <v>180.89848465060496</v>
      </c>
      <c r="G113" s="29">
        <v>315.78192106960574</v>
      </c>
    </row>
    <row r="114" spans="3:7">
      <c r="C114" s="29">
        <v>44900.541333333334</v>
      </c>
      <c r="D114" s="29">
        <v>136.81676664710096</v>
      </c>
      <c r="E114" s="29">
        <v>362.83084356778443</v>
      </c>
      <c r="F114" s="29">
        <v>181.7909860897351</v>
      </c>
      <c r="G114" s="29">
        <v>317.85662412515029</v>
      </c>
    </row>
    <row r="115" spans="3:7">
      <c r="C115" s="29">
        <v>45297.824000000001</v>
      </c>
      <c r="D115" s="29">
        <v>137.94321265145166</v>
      </c>
      <c r="E115" s="29">
        <v>364.67160205810836</v>
      </c>
      <c r="F115" s="29">
        <v>182.68296300254397</v>
      </c>
      <c r="G115" s="29">
        <v>319.93185170701605</v>
      </c>
    </row>
    <row r="116" spans="3:7">
      <c r="C116" s="29">
        <v>45695.106666666667</v>
      </c>
      <c r="D116" s="29">
        <v>139.06739142804753</v>
      </c>
      <c r="E116" s="29">
        <v>366.51462777618707</v>
      </c>
      <c r="F116" s="29">
        <v>183.57442883911938</v>
      </c>
      <c r="G116" s="29">
        <v>322.00759036511522</v>
      </c>
    </row>
    <row r="117" spans="3:7">
      <c r="C117" s="29">
        <v>46092.389333333333</v>
      </c>
      <c r="D117" s="29">
        <v>140.18932440545697</v>
      </c>
      <c r="E117" s="29">
        <v>368.35989929345232</v>
      </c>
      <c r="F117" s="29">
        <v>184.46539660462773</v>
      </c>
      <c r="G117" s="29">
        <v>324.0838270942815</v>
      </c>
    </row>
    <row r="118" spans="3:7">
      <c r="C118" s="29">
        <v>46489.671999999999</v>
      </c>
      <c r="D118" s="29">
        <v>141.30903287443451</v>
      </c>
      <c r="E118" s="29">
        <v>370.20739531914938</v>
      </c>
      <c r="F118" s="29">
        <v>185.3558788770919</v>
      </c>
      <c r="G118" s="29">
        <v>326.16054931649199</v>
      </c>
    </row>
    <row r="119" spans="3:7">
      <c r="C119" s="29">
        <v>46886.954666666665</v>
      </c>
      <c r="D119" s="29">
        <v>142.42653798594665</v>
      </c>
      <c r="E119" s="29">
        <v>372.05709470231182</v>
      </c>
      <c r="F119" s="29">
        <v>186.24588782434753</v>
      </c>
      <c r="G119" s="29">
        <v>328.2377448639109</v>
      </c>
    </row>
    <row r="120" spans="3:7">
      <c r="C120" s="29">
        <v>47284.237333333331</v>
      </c>
      <c r="D120" s="29">
        <v>143.54186074931459</v>
      </c>
      <c r="E120" s="29">
        <v>373.90897643361853</v>
      </c>
      <c r="F120" s="29">
        <v>187.13543522021993</v>
      </c>
      <c r="G120" s="29">
        <v>330.31540196271322</v>
      </c>
    </row>
    <row r="121" spans="3:7">
      <c r="C121" s="29">
        <v>47681.52</v>
      </c>
      <c r="D121" s="29">
        <v>144.65502203047069</v>
      </c>
      <c r="E121" s="29">
        <v>375.76301964713713</v>
      </c>
      <c r="F121" s="29">
        <v>188.02453245996119</v>
      </c>
      <c r="G121" s="29">
        <v>332.39350921764657</v>
      </c>
    </row>
    <row r="122" spans="3:7">
      <c r="C122" s="29">
        <v>48078.80266666667</v>
      </c>
      <c r="D122" s="29">
        <v>145.7660425503268</v>
      </c>
      <c r="E122" s="29">
        <v>377.61920362195565</v>
      </c>
      <c r="F122" s="29">
        <v>188.91319057498688</v>
      </c>
      <c r="G122" s="29">
        <v>334.47205559729559</v>
      </c>
    </row>
    <row r="123" spans="3:7">
      <c r="C123" s="29">
        <v>48476.085333333336</v>
      </c>
      <c r="D123" s="29">
        <v>146.87494288325126</v>
      </c>
      <c r="E123" s="29">
        <v>379.47750778370585</v>
      </c>
      <c r="F123" s="29">
        <v>189.80142024694666</v>
      </c>
      <c r="G123" s="29">
        <v>336.55103042001048</v>
      </c>
    </row>
    <row r="124" spans="3:7">
      <c r="C124" s="29">
        <v>48873.368000000002</v>
      </c>
      <c r="D124" s="29">
        <v>147.98174345565155</v>
      </c>
      <c r="E124" s="29">
        <v>381.3379117059801</v>
      </c>
      <c r="F124" s="29">
        <v>190.68923182116336</v>
      </c>
      <c r="G124" s="29">
        <v>338.63042334046827</v>
      </c>
    </row>
    <row r="125" spans="3:7">
      <c r="C125" s="29">
        <v>49270.650666666668</v>
      </c>
      <c r="D125" s="29">
        <v>149.08646454466069</v>
      </c>
      <c r="E125" s="29">
        <v>383.20039511164561</v>
      </c>
      <c r="F125" s="29">
        <v>191.57663531947279</v>
      </c>
      <c r="G125" s="29">
        <v>340.71022433683351</v>
      </c>
    </row>
    <row r="126" spans="3:7">
      <c r="C126" s="29">
        <v>49667.933333333334</v>
      </c>
      <c r="D126" s="29">
        <v>150.18912627692345</v>
      </c>
      <c r="E126" s="29">
        <v>385.06493787405753</v>
      </c>
      <c r="F126" s="29">
        <v>192.46364045249291</v>
      </c>
      <c r="G126" s="29">
        <v>342.7904236984881</v>
      </c>
    </row>
    <row r="127" spans="3:7">
      <c r="C127" s="29">
        <v>50065.216</v>
      </c>
      <c r="D127" s="29">
        <v>151.28974862748117</v>
      </c>
      <c r="E127" s="29">
        <v>386.93152001817435</v>
      </c>
      <c r="F127" s="29">
        <v>193.35025663135283</v>
      </c>
      <c r="G127" s="29">
        <v>344.87101201430266</v>
      </c>
    </row>
    <row r="128" spans="3:7">
      <c r="C128" s="29">
        <v>50462.498666666666</v>
      </c>
      <c r="D128" s="29">
        <v>152.38835141875126</v>
      </c>
      <c r="E128" s="29">
        <v>388.80012172157893</v>
      </c>
      <c r="F128" s="29">
        <v>194.23649297890748</v>
      </c>
      <c r="G128" s="29">
        <v>346.95198016142268</v>
      </c>
    </row>
    <row r="129" spans="3:7">
      <c r="C129" s="29">
        <v>50859.781333333332</v>
      </c>
      <c r="D129" s="29">
        <v>153.4849543195991</v>
      </c>
      <c r="E129" s="29">
        <v>390.67072331540578</v>
      </c>
      <c r="F129" s="29">
        <v>195.12235834046271</v>
      </c>
      <c r="G129" s="29">
        <v>349.03331929454214</v>
      </c>
    </row>
    <row r="130" spans="3:7">
      <c r="C130" s="29">
        <v>51257.063999999998</v>
      </c>
      <c r="D130" s="29">
        <v>154.57957684450011</v>
      </c>
      <c r="E130" s="29">
        <v>392.54330528517931</v>
      </c>
      <c r="F130" s="29">
        <v>196.00786129403656</v>
      </c>
      <c r="G130" s="29">
        <v>351.11502083564284</v>
      </c>
    </row>
    <row r="131" spans="3:7">
      <c r="C131" s="29">
        <v>51654.346666666665</v>
      </c>
      <c r="D131" s="29">
        <v>155.67223835278898</v>
      </c>
      <c r="E131" s="29">
        <v>394.41784827156505</v>
      </c>
      <c r="F131" s="29">
        <v>196.89301016017836</v>
      </c>
      <c r="G131" s="29">
        <v>353.19707646417567</v>
      </c>
    </row>
    <row r="132" spans="3:7">
      <c r="C132" s="29">
        <v>52051.629333333331</v>
      </c>
      <c r="D132" s="29">
        <v>156.7629580479931</v>
      </c>
      <c r="E132" s="29">
        <v>396.29433307103562</v>
      </c>
      <c r="F132" s="29">
        <v>197.77781301136693</v>
      </c>
      <c r="G132" s="29">
        <v>355.27947810766182</v>
      </c>
    </row>
    <row r="133" spans="3:7">
      <c r="C133" s="29">
        <v>52448.911999999997</v>
      </c>
      <c r="D133" s="29">
        <v>157.8517549772485</v>
      </c>
      <c r="E133" s="29">
        <v>398.17274063645476</v>
      </c>
      <c r="F133" s="29">
        <v>198.6622776810091</v>
      </c>
      <c r="G133" s="29">
        <v>357.36221793269414</v>
      </c>
    </row>
    <row r="134" spans="3:7">
      <c r="C134" s="29">
        <v>52846.19466666667</v>
      </c>
      <c r="D134" s="29">
        <v>158.93864803079543</v>
      </c>
      <c r="E134" s="29">
        <v>400.05305207758261</v>
      </c>
      <c r="F134" s="29">
        <v>199.54641177205764</v>
      </c>
      <c r="G134" s="29">
        <v>359.4452883363204</v>
      </c>
    </row>
    <row r="135" spans="3:7">
      <c r="C135" s="29">
        <v>53243.477333333336</v>
      </c>
      <c r="D135" s="29">
        <v>160.02365594155</v>
      </c>
      <c r="E135" s="29">
        <v>401.93524866150261</v>
      </c>
      <c r="F135" s="29">
        <v>200.43022266526563</v>
      </c>
      <c r="G135" s="29">
        <v>361.52868193778698</v>
      </c>
    </row>
    <row r="136" spans="3:7">
      <c r="C136" s="29">
        <v>53640.76</v>
      </c>
      <c r="D136" s="29">
        <v>161.10679728475193</v>
      </c>
      <c r="E136" s="29">
        <v>403.81931181297529</v>
      </c>
      <c r="F136" s="29">
        <v>201.31371752709703</v>
      </c>
      <c r="G136" s="29">
        <v>363.61239157063022</v>
      </c>
    </row>
    <row r="137" spans="3:7">
      <c r="C137" s="29">
        <v>54038.042666666668</v>
      </c>
      <c r="D137" s="29">
        <v>162.18809047768295</v>
      </c>
      <c r="E137" s="29">
        <v>405.70522311471899</v>
      </c>
      <c r="F137" s="29">
        <v>202.19690331730689</v>
      </c>
      <c r="G137" s="29">
        <v>365.69641027509505</v>
      </c>
    </row>
    <row r="138" spans="3:7">
      <c r="C138" s="29">
        <v>54435.325333333334</v>
      </c>
      <c r="D138" s="29">
        <v>163.26755377945557</v>
      </c>
      <c r="E138" s="29">
        <v>407.59296430762089</v>
      </c>
      <c r="F138" s="29">
        <v>203.07978679620908</v>
      </c>
      <c r="G138" s="29">
        <v>367.78073129086738</v>
      </c>
    </row>
    <row r="139" spans="3:7">
      <c r="C139" s="29">
        <v>54832.608</v>
      </c>
      <c r="D139" s="29">
        <v>164.34520529086959</v>
      </c>
      <c r="E139" s="29">
        <v>409.4825172908815</v>
      </c>
      <c r="F139" s="29">
        <v>203.96237453164505</v>
      </c>
      <c r="G139" s="29">
        <v>369.86534805010609</v>
      </c>
    </row>
    <row r="140" spans="3:7">
      <c r="C140" s="29">
        <v>55229.890666666666</v>
      </c>
      <c r="D140" s="29">
        <v>165.42106295433277</v>
      </c>
      <c r="E140" s="29">
        <v>411.37386412209298</v>
      </c>
      <c r="F140" s="29">
        <v>204.84467290566761</v>
      </c>
      <c r="G140" s="29">
        <v>371.95025417075817</v>
      </c>
    </row>
    <row r="141" spans="3:7">
      <c r="C141" s="29">
        <v>55627.173333333332</v>
      </c>
      <c r="D141" s="29">
        <v>166.49514455384485</v>
      </c>
      <c r="E141" s="29">
        <v>413.26698701725547</v>
      </c>
      <c r="F141" s="29">
        <v>205.72668812095338</v>
      </c>
      <c r="G141" s="29">
        <v>374.03544345014694</v>
      </c>
    </row>
    <row r="142" spans="3:7">
      <c r="C142" s="29">
        <v>56024.455999999998</v>
      </c>
      <c r="D142" s="29">
        <v>167.5674677150422</v>
      </c>
      <c r="E142" s="29">
        <v>415.16186835073279</v>
      </c>
      <c r="F142" s="29">
        <v>206.60842620695641</v>
      </c>
      <c r="G142" s="29">
        <v>376.12090985881861</v>
      </c>
    </row>
    <row r="143" spans="3:7">
      <c r="C143" s="29">
        <v>56421.738666666664</v>
      </c>
      <c r="D143" s="29">
        <v>168.63804990530028</v>
      </c>
      <c r="E143" s="29">
        <v>417.0584906551494</v>
      </c>
      <c r="F143" s="29">
        <v>207.48989302581398</v>
      </c>
      <c r="G143" s="29">
        <v>378.20664753463569</v>
      </c>
    </row>
    <row r="144" spans="3:7">
      <c r="C144" s="29">
        <v>56819.02133333333</v>
      </c>
      <c r="D144" s="29">
        <v>169.70690843389255</v>
      </c>
      <c r="E144" s="29">
        <v>418.95683662123162</v>
      </c>
      <c r="F144" s="29">
        <v>208.37109427801724</v>
      </c>
      <c r="G144" s="29">
        <v>380.29265077710693</v>
      </c>
    </row>
    <row r="145" spans="3:7">
      <c r="C145" s="29">
        <v>57216.303999999996</v>
      </c>
      <c r="D145" s="29">
        <v>170.77406045220388</v>
      </c>
      <c r="E145" s="29">
        <v>420.85688909759494</v>
      </c>
      <c r="F145" s="29">
        <v>209.25203550785662</v>
      </c>
      <c r="G145" s="29">
        <v>382.37891404194221</v>
      </c>
    </row>
    <row r="146" spans="3:7">
      <c r="C146" s="29">
        <v>57613.58666666667</v>
      </c>
      <c r="D146" s="29">
        <v>171.83952295399499</v>
      </c>
      <c r="E146" s="29">
        <v>422.75863109047856</v>
      </c>
      <c r="F146" s="29">
        <v>210.13272210865165</v>
      </c>
      <c r="G146" s="29">
        <v>384.46543193582187</v>
      </c>
    </row>
    <row r="147" spans="3:7">
      <c r="C147" s="29">
        <v>58010.869333333336</v>
      </c>
      <c r="D147" s="29">
        <v>172.90331277571758</v>
      </c>
      <c r="E147" s="29">
        <v>424.66204576343057</v>
      </c>
      <c r="F147" s="29">
        <v>211.01315932777629</v>
      </c>
      <c r="G147" s="29">
        <v>386.55219921137189</v>
      </c>
    </row>
    <row r="148" spans="3:7">
      <c r="C148" s="29">
        <v>58408.152000000002</v>
      </c>
      <c r="D148" s="29">
        <v>173.9654465968774</v>
      </c>
      <c r="E148" s="29">
        <v>426.56711643694541</v>
      </c>
      <c r="F148" s="29">
        <v>211.89335227148757</v>
      </c>
      <c r="G148" s="29">
        <v>388.63921076233527</v>
      </c>
    </row>
    <row r="149" spans="3:7">
      <c r="C149" s="29">
        <v>58805.434666666668</v>
      </c>
      <c r="D149" s="29">
        <v>175.02594094044284</v>
      </c>
      <c r="E149" s="29">
        <v>428.47382658805458</v>
      </c>
      <c r="F149" s="29">
        <v>212.77330590956709</v>
      </c>
      <c r="G149" s="29">
        <v>390.72646161893033</v>
      </c>
    </row>
    <row r="150" spans="3:7">
      <c r="C150" s="29">
        <v>59202.717333333334</v>
      </c>
      <c r="D150" s="29">
        <v>176.08481217329845</v>
      </c>
      <c r="E150" s="29">
        <v>430.38215984987363</v>
      </c>
      <c r="F150" s="29">
        <v>213.65302507978328</v>
      </c>
      <c r="G150" s="29">
        <v>392.81394694338877</v>
      </c>
    </row>
    <row r="151" spans="3:7">
      <c r="C151" s="29">
        <v>59600</v>
      </c>
      <c r="D151" s="29">
        <v>177.1420765067399</v>
      </c>
      <c r="E151" s="29">
        <v>432.29210001110681</v>
      </c>
      <c r="F151" s="29">
        <v>214.53251449218237</v>
      </c>
      <c r="G151" s="29">
        <v>394.90166202566434</v>
      </c>
    </row>
  </sheetData>
  <phoneticPr fontId="6"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Data</vt:lpstr>
      <vt:lpstr>Regression</vt:lpstr>
      <vt:lpstr>Multiple Regression</vt:lpstr>
      <vt:lpstr>Equilibrium model</vt:lpstr>
      <vt:lpstr>Terms and Conditions</vt:lpstr>
      <vt:lpstr>Sheet4</vt:lpstr>
    </vt:vector>
  </TitlesOfParts>
  <Company>Beloit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GISlab</dc:creator>
  <cp:lastModifiedBy>Anton Weisstein</cp:lastModifiedBy>
  <cp:lastPrinted>2005-08-02T21:57:44Z</cp:lastPrinted>
  <dcterms:created xsi:type="dcterms:W3CDTF">2005-06-21T16:13:13Z</dcterms:created>
  <dcterms:modified xsi:type="dcterms:W3CDTF">2016-06-08T16:12:58Z</dcterms:modified>
</cp:coreProperties>
</file>